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05" activeTab="6"/>
  </bookViews>
  <sheets>
    <sheet name="MEPB" sheetId="1" r:id="rId1"/>
    <sheet name="MEKO" sheetId="2" r:id="rId2"/>
    <sheet name="MEFL" sheetId="3" r:id="rId3"/>
    <sheet name="MEPE" sheetId="4" r:id="rId4"/>
    <sheet name="METR" sheetId="5" r:id="rId5"/>
    <sheet name="MECY5.5" sheetId="6" r:id="rId6"/>
    <sheet name="MEPCY7" sheetId="7" r:id="rId7"/>
    <sheet name="MEAP" sheetId="8" r:id="rId8"/>
    <sheet name="MEA700" sheetId="9" r:id="rId9"/>
    <sheet name="MEA750" sheetId="10" r:id="rId10"/>
  </sheets>
  <definedNames>
    <definedName name="_xlnm.Print_Area" localSheetId="8">'MEA700'!$A$1:$H$46</definedName>
    <definedName name="_xlnm.Print_Area" localSheetId="9">'MEA750'!$A$1:$H$46</definedName>
    <definedName name="_xlnm.Print_Area" localSheetId="7">'MEAP'!$A$1:$H$46</definedName>
    <definedName name="_xlnm.Print_Area" localSheetId="5">'MECY5.5'!$A$1:$H$44</definedName>
    <definedName name="_xlnm.Print_Area" localSheetId="2">'MEFL'!$A$1:$H$49</definedName>
    <definedName name="_xlnm.Print_Area" localSheetId="1">'MEKO'!$A$1:$H$49</definedName>
    <definedName name="_xlnm.Print_Area" localSheetId="0">'MEPB'!$A$1:$H$49</definedName>
    <definedName name="_xlnm.Print_Area" localSheetId="6">'MEPCY7'!$A$1:$H$46</definedName>
    <definedName name="_xlnm.Print_Area" localSheetId="3">'MEPE'!$A$1:$H$44</definedName>
    <definedName name="_xlnm.Print_Area" localSheetId="4">'METR'!$A$1:$H$44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<sst xmlns="http://schemas.openxmlformats.org/spreadsheetml/2006/main" count="900" uniqueCount="131">
  <si>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</si>
  <si>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</si>
  <si>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</si>
  <si>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</si>
  <si>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</si>
  <si>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</si>
  <si>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</si>
  <si>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</si>
  <si>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</si>
  <si>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</si>
  <si>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</si>
  <si>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</si>
  <si>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</si>
  <si>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</si>
  <si>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</si>
  <si>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</si>
  <si>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</si>
  <si>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</si>
  <si>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</si>
  <si>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</si>
  <si>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</si>
  <si>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</si>
  <si>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</si>
  <si>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</si>
  <si>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</si>
  <si>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</si>
  <si>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</si>
  <si>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</si>
  <si>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</si>
  <si>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</si>
  <si>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</si>
  <si>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</si>
  <si>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</si>
  <si>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</si>
  <si>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</si>
  <si>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</si>
  <si>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</si>
  <si>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</si>
  <si>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</si>
  <si>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</si>
  <si>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</si>
  <si>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</si>
  <si>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</si>
  <si>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</si>
  <si>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</si>
  <si>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</si>
  <si>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</si>
  <si>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</si>
  <si>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</si>
  <si>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</si>
  <si>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</si>
  <si>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</si>
  <si>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</si>
  <si>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</si>
  <si>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</si>
  <si>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</si>
  <si>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</si>
  <si>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</si>
  <si>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</si>
  <si>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</si>
  <si>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</si>
  <si>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</si>
  <si>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</si>
  <si>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</si>
  <si>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</si>
  <si>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</si>
  <si>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</si>
  <si>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</si>
  <si>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</si>
  <si>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</si>
  <si>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</si>
  <si>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</si>
  <si>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</si>
  <si>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</si>
  <si>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MEPCY7</t>
  </si>
  <si>
    <t>MEPCY7 LOG</t>
  </si>
  <si>
    <t>CALC. MEPCY7</t>
  </si>
  <si>
    <t>Calc. MEPCY7</t>
  </si>
  <si>
    <t xml:space="preserve">MEPCY7/CH# for the </t>
  </si>
  <si>
    <t>MEPCY7/CH#</t>
  </si>
  <si>
    <t>Determination of New MEPCY7</t>
  </si>
  <si>
    <t>New MEPCY7</t>
  </si>
  <si>
    <t>MEPB</t>
  </si>
  <si>
    <t>MEPB LOG</t>
  </si>
  <si>
    <t>CALC. MEPB</t>
  </si>
  <si>
    <t>Calc. MEPB</t>
  </si>
  <si>
    <t xml:space="preserve">MEPB/CH# for the </t>
  </si>
  <si>
    <t>MEPB/CH#</t>
  </si>
  <si>
    <t xml:space="preserve">Determination of New MEPB </t>
  </si>
  <si>
    <t>New MEPB</t>
  </si>
  <si>
    <t>MECY5.5</t>
  </si>
  <si>
    <t>MECY5.5 LOG</t>
  </si>
  <si>
    <t>CALC. MECY5.5</t>
  </si>
  <si>
    <t>Calc. MECY5.5</t>
  </si>
  <si>
    <t xml:space="preserve">MECY5.5/CH# for the </t>
  </si>
  <si>
    <t>MECY5.5/CH#</t>
  </si>
  <si>
    <t>Determination of New MECY5.5</t>
  </si>
  <si>
    <t>New MECY5.5</t>
  </si>
  <si>
    <t>MEKO</t>
  </si>
  <si>
    <t>MEKO LOG</t>
  </si>
  <si>
    <t>CALC. MEKO</t>
  </si>
  <si>
    <t>Calc. MEKO</t>
  </si>
  <si>
    <t>Rainbow Calibration Particles (RCP-30-5)</t>
  </si>
  <si>
    <t>Determination of New MEKO</t>
  </si>
  <si>
    <t>values for RCP-30-5</t>
  </si>
  <si>
    <t>New MEKO</t>
  </si>
  <si>
    <t xml:space="preserve">MEKO/CH# for the </t>
  </si>
  <si>
    <t>MEKO/CH#</t>
  </si>
  <si>
    <t>MEPTR</t>
  </si>
  <si>
    <t>MEPTR LOG</t>
  </si>
  <si>
    <t>CALC. MEPTR</t>
  </si>
  <si>
    <t>Determination of New MEPTR</t>
  </si>
  <si>
    <t>Calc. MEPTR</t>
  </si>
  <si>
    <t>MEPTR/CH#</t>
  </si>
  <si>
    <t xml:space="preserve">MEPTR/CH# for the </t>
  </si>
  <si>
    <t>MEA700</t>
  </si>
  <si>
    <t>MEA700 LOG</t>
  </si>
  <si>
    <t>CALC. MEA700</t>
  </si>
  <si>
    <t>Calc. MEA700</t>
  </si>
  <si>
    <t xml:space="preserve">MEA700/CH# for the </t>
  </si>
  <si>
    <t>MEA700/CH#</t>
  </si>
  <si>
    <t>Determination of New MEA700</t>
  </si>
  <si>
    <t>MEA750</t>
  </si>
  <si>
    <t>MEA750 LOG</t>
  </si>
  <si>
    <t>CALC. MEA750</t>
  </si>
  <si>
    <t xml:space="preserve">MEA750/CH# for the </t>
  </si>
  <si>
    <t>Calc. MEA750</t>
  </si>
  <si>
    <t>MEA750/CH#</t>
  </si>
  <si>
    <t>Determination of New MEA750</t>
  </si>
  <si>
    <t>New MEA750</t>
  </si>
  <si>
    <t>New MEA700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</si>
</sst>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72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2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5.5"/>
      <color indexed="8"/>
      <name val="Arial"/>
      <family val="0"/>
    </font>
    <font>
      <sz val="10.25"/>
      <color indexed="8"/>
      <name val="Arial"/>
      <family val="0"/>
    </font>
    <font>
      <vertAlign val="superscript"/>
      <sz val="15.5"/>
      <color indexed="8"/>
      <name val="Arial"/>
      <family val="0"/>
    </font>
    <font>
      <sz val="15"/>
      <color indexed="8"/>
      <name val="Arial"/>
      <family val="0"/>
    </font>
    <font>
      <sz val="9.75"/>
      <color indexed="8"/>
      <name val="Arial"/>
      <family val="0"/>
    </font>
    <font>
      <vertAlign val="superscript"/>
      <sz val="1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Arial"/>
      <family val="0"/>
    </font>
    <font>
      <b/>
      <sz val="18.5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.25"/>
      <color indexed="8"/>
      <name val="Arial"/>
      <family val="0"/>
    </font>
    <font>
      <b/>
      <sz val="11.25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/>
    </xf>
    <xf numFmtId="166" fontId="7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67" fontId="0" fillId="33" borderId="19" xfId="0" applyNumberForma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19" xfId="0" applyNumberFormat="1" applyFill="1" applyBorder="1" applyAlignment="1" applyProtection="1">
      <alignment horizontal="center"/>
      <protection hidden="1"/>
    </xf>
    <xf numFmtId="1" fontId="0" fillId="33" borderId="25" xfId="0" applyNumberFormat="1" applyFill="1" applyBorder="1" applyAlignment="1" applyProtection="1">
      <alignment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0" fontId="8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9" fillId="36" borderId="31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10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0" fillId="34" borderId="34" xfId="0" applyFont="1" applyFill="1" applyBorder="1" applyAlignment="1">
      <alignment horizontal="left"/>
    </xf>
    <xf numFmtId="0" fontId="11" fillId="34" borderId="35" xfId="0" applyFont="1" applyFill="1" applyBorder="1" applyAlignment="1">
      <alignment horizontal="left"/>
    </xf>
    <xf numFmtId="0" fontId="0" fillId="35" borderId="19" xfId="0" applyFill="1" applyBorder="1" applyAlignment="1" applyProtection="1">
      <alignment/>
      <protection locked="0"/>
    </xf>
    <xf numFmtId="2" fontId="0" fillId="35" borderId="19" xfId="0" applyNumberFormat="1" applyFill="1" applyBorder="1" applyAlignment="1" applyProtection="1">
      <alignment/>
      <protection hidden="1"/>
    </xf>
    <xf numFmtId="0" fontId="11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6" fillId="0" borderId="0" xfId="0" applyFont="1" applyBorder="1" applyAlignment="1">
      <alignment/>
    </xf>
    <xf numFmtId="0" fontId="3" fillId="35" borderId="24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6" fillId="0" borderId="31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18" fillId="35" borderId="32" xfId="0" applyFont="1" applyFill="1" applyBorder="1" applyAlignment="1">
      <alignment horizontal="right"/>
    </xf>
    <xf numFmtId="0" fontId="18" fillId="35" borderId="34" xfId="0" applyFont="1" applyFill="1" applyBorder="1" applyAlignment="1">
      <alignment horizontal="right"/>
    </xf>
    <xf numFmtId="0" fontId="18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3" borderId="20" xfId="0" applyNumberFormat="1" applyFont="1" applyFill="1" applyBorder="1" applyAlignment="1">
      <alignment horizontal="center" vertical="center"/>
    </xf>
    <xf numFmtId="169" fontId="1" fillId="33" borderId="2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19" xfId="0" applyFill="1" applyBorder="1" applyAlignment="1" applyProtection="1">
      <alignment/>
      <protection locked="0"/>
    </xf>
    <xf numFmtId="2" fontId="0" fillId="38" borderId="19" xfId="0" applyNumberFormat="1" applyFill="1" applyBorder="1" applyAlignment="1" applyProtection="1">
      <alignment/>
      <protection hidden="1"/>
    </xf>
    <xf numFmtId="2" fontId="0" fillId="38" borderId="19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19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19" xfId="0" applyNumberFormat="1" applyFill="1" applyBorder="1" applyAlignment="1" applyProtection="1">
      <alignment/>
      <protection locked="0"/>
    </xf>
    <xf numFmtId="1" fontId="0" fillId="33" borderId="19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19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hidden="1" locked="0"/>
    </xf>
    <xf numFmtId="2" fontId="0" fillId="35" borderId="19" xfId="0" applyNumberFormat="1" applyFill="1" applyBorder="1" applyAlignment="1" applyProtection="1">
      <alignment/>
      <protection hidden="1" locked="0"/>
    </xf>
    <xf numFmtId="0" fontId="1" fillId="0" borderId="2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20" fillId="0" borderId="23" xfId="0" applyFont="1" applyBorder="1" applyAlignment="1" applyProtection="1">
      <alignment/>
      <protection locked="0"/>
    </xf>
    <xf numFmtId="0" fontId="0" fillId="37" borderId="45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 applyProtection="1">
      <alignment/>
      <protection/>
    </xf>
    <xf numFmtId="167" fontId="0" fillId="33" borderId="17" xfId="0" applyNumberFormat="1" applyFill="1" applyBorder="1" applyAlignment="1" applyProtection="1">
      <alignment horizontal="center"/>
      <protection hidden="1"/>
    </xf>
    <xf numFmtId="1" fontId="0" fillId="37" borderId="46" xfId="0" applyNumberFormat="1" applyFill="1" applyBorder="1" applyAlignment="1" applyProtection="1">
      <alignment/>
      <protection hidden="1" locked="0"/>
    </xf>
    <xf numFmtId="10" fontId="1" fillId="33" borderId="4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right"/>
    </xf>
    <xf numFmtId="0" fontId="0" fillId="33" borderId="36" xfId="0" applyFill="1" applyBorder="1" applyAlignment="1">
      <alignment horizontal="center"/>
    </xf>
    <xf numFmtId="167" fontId="0" fillId="33" borderId="45" xfId="0" applyNumberFormat="1" applyFill="1" applyBorder="1" applyAlignment="1" applyProtection="1">
      <alignment horizontal="center"/>
      <protection hidden="1"/>
    </xf>
    <xf numFmtId="10" fontId="0" fillId="33" borderId="45" xfId="0" applyNumberFormat="1" applyFill="1" applyBorder="1" applyAlignment="1" applyProtection="1">
      <alignment horizontal="center"/>
      <protection hidden="1"/>
    </xf>
    <xf numFmtId="1" fontId="0" fillId="33" borderId="37" xfId="0" applyNumberFormat="1" applyFill="1" applyBorder="1" applyAlignment="1" applyProtection="1">
      <alignment/>
      <protection hidden="1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1" fontId="0" fillId="37" borderId="45" xfId="0" applyNumberFormat="1" applyFill="1" applyBorder="1" applyAlignment="1" applyProtection="1">
      <alignment/>
      <protection locked="0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39" borderId="39" xfId="0" applyFont="1" applyFill="1" applyBorder="1" applyAlignment="1">
      <alignment horizontal="left"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/>
    </xf>
    <xf numFmtId="0" fontId="0" fillId="34" borderId="49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5" fillId="34" borderId="39" xfId="0" applyFont="1" applyFill="1" applyBorder="1" applyAlignment="1">
      <alignment horizontal="left"/>
    </xf>
    <xf numFmtId="0" fontId="0" fillId="34" borderId="47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167" fontId="1" fillId="33" borderId="39" xfId="0" applyNumberFormat="1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(Pacific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MEPB!$C$6:$C$11</c:f>
              <c:numCache/>
            </c:numRef>
          </c:xVal>
          <c:yVal>
            <c:numRef>
              <c:f>MEPB!$D$6:$D$11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MEPB!$C$6:$C$11</c:f>
              <c:numCache/>
            </c:numRef>
          </c:xVal>
          <c:yVal>
            <c:numRef>
              <c:f>MEPB!$F$6:$F$11</c:f>
              <c:numCache/>
            </c:numRef>
          </c:yVal>
          <c:smooth val="0"/>
        </c:ser>
        <c:axId val="20549847"/>
        <c:axId val="50730896"/>
      </c:scatterChart>
      <c:valAx>
        <c:axId val="2054984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0896"/>
        <c:crosses val="autoZero"/>
        <c:crossBetween val="midCat"/>
        <c:dispUnits/>
        <c:majorUnit val="64"/>
        <c:minorUnit val="32"/>
      </c:valAx>
      <c:valAx>
        <c:axId val="5073089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MEPB Relative Values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984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575"/>
          <c:w val="0.84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METR!$T$6:$T$11</c:f>
              <c:numCache/>
            </c:numRef>
          </c:xVal>
          <c:yVal>
            <c:numRef>
              <c:f>METR!$U$6:$U$11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METR!$C$6:$C$11</c:f>
              <c:numCache/>
            </c:numRef>
          </c:xVal>
          <c:yVal>
            <c:numRef>
              <c:f>METR!$F$6:$F$11</c:f>
              <c:numCache/>
            </c:numRef>
          </c:yVal>
          <c:smooth val="0"/>
        </c:ser>
        <c:axId val="37667425"/>
        <c:axId val="3462506"/>
      </c:scatterChart>
      <c:valAx>
        <c:axId val="3766742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06"/>
        <c:crosses val="autoZero"/>
        <c:crossBetween val="midCat"/>
        <c:dispUnits/>
        <c:majorUnit val="64"/>
        <c:minorUnit val="32"/>
      </c:valAx>
      <c:valAx>
        <c:axId val="346250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7425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25"/>
          <c:w val="0.841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'MECY5.5'!$C$6:$C$11</c:f>
              <c:numCache/>
            </c:numRef>
          </c:xVal>
          <c:yVal>
            <c:numRef>
              <c:f>'MECY5.5'!$D$6:$D$11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'MECY5.5'!$C$6:$C$11</c:f>
              <c:numCache/>
            </c:numRef>
          </c:xVal>
          <c:yVal>
            <c:numRef>
              <c:f>'MECY5.5'!$F$6:$F$11</c:f>
              <c:numCache/>
            </c:numRef>
          </c:yVal>
          <c:smooth val="0"/>
        </c:ser>
        <c:axId val="31162555"/>
        <c:axId val="12027540"/>
      </c:scatterChart>
      <c:valAx>
        <c:axId val="3116255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7540"/>
        <c:crosses val="autoZero"/>
        <c:crossBetween val="midCat"/>
        <c:dispUnits/>
        <c:majorUnit val="64"/>
        <c:minorUnit val="32"/>
      </c:valAx>
      <c:valAx>
        <c:axId val="1202754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MECY5.5 Relative Values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255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'MECY5.5'!$T$6:$T$11</c:f>
              <c:numCache/>
            </c:numRef>
          </c:xVal>
          <c:yVal>
            <c:numRef>
              <c:f>'MECY5.5'!$U$6:$U$11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'MECY5.5'!$C$6:$C$11</c:f>
              <c:numCache/>
            </c:numRef>
          </c:xVal>
          <c:yVal>
            <c:numRef>
              <c:f>'MECY5.5'!$F$6:$F$11</c:f>
              <c:numCache/>
            </c:numRef>
          </c:yVal>
          <c:smooth val="0"/>
        </c:ser>
        <c:axId val="41138997"/>
        <c:axId val="34706654"/>
      </c:scatterChart>
      <c:valAx>
        <c:axId val="4113899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6654"/>
        <c:crosses val="autoZero"/>
        <c:crossBetween val="midCat"/>
        <c:dispUnits/>
        <c:majorUnit val="64"/>
        <c:minorUnit val="32"/>
      </c:valAx>
      <c:valAx>
        <c:axId val="3470665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MECY5.5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99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MEPCY7!$C$6:$C$11</c:f>
              <c:numCache/>
            </c:numRef>
          </c:xVal>
          <c:yVal>
            <c:numRef>
              <c:f>MEPCY7!$D$6:$D$11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43924431"/>
        <c:axId val="59775560"/>
      </c:scatterChart>
      <c:valAx>
        <c:axId val="4392443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5560"/>
        <c:crosses val="autoZero"/>
        <c:crossBetween val="midCat"/>
        <c:dispUnits/>
        <c:majorUnit val="64"/>
        <c:minorUnit val="32"/>
      </c:valAx>
      <c:valAx>
        <c:axId val="5977556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MEPECY7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443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MEPCY7!$T$6:$T$11</c:f>
              <c:numCache/>
            </c:numRef>
          </c:xVal>
          <c:yVal>
            <c:numRef>
              <c:f>MEPCY7!$U$6:$U$11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1109129"/>
        <c:axId val="9982162"/>
      </c:scatterChart>
      <c:valAx>
        <c:axId val="110912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82162"/>
        <c:crosses val="autoZero"/>
        <c:crossBetween val="midCat"/>
        <c:dispUnits/>
        <c:majorUnit val="64"/>
        <c:minorUnit val="32"/>
      </c:valAx>
      <c:valAx>
        <c:axId val="998216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MEAP!$C$6:$C$11</c:f>
              <c:numCache/>
            </c:numRef>
          </c:xVal>
          <c:yVal>
            <c:numRef>
              <c:f>MEAP!$D$6:$D$11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22730595"/>
        <c:axId val="3248764"/>
      </c:scatterChart>
      <c:valAx>
        <c:axId val="2273059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8764"/>
        <c:crosses val="autoZero"/>
        <c:crossBetween val="midCat"/>
        <c:dispUnits/>
        <c:majorUnit val="64"/>
        <c:minorUnit val="32"/>
      </c:valAx>
      <c:valAx>
        <c:axId val="324876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059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MEAP!$T$6:$T$11</c:f>
              <c:numCache/>
            </c:numRef>
          </c:xVal>
          <c:yVal>
            <c:numRef>
              <c:f>MEAP!$U$6:$U$11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29238877"/>
        <c:axId val="61823302"/>
      </c:scatterChart>
      <c:valAx>
        <c:axId val="2923887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3302"/>
        <c:crosses val="autoZero"/>
        <c:crossBetween val="midCat"/>
        <c:dispUnits/>
        <c:majorUnit val="64"/>
        <c:minorUnit val="32"/>
      </c:valAx>
      <c:valAx>
        <c:axId val="6182330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700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MEA700!$C$6:$C$11</c:f>
              <c:numCache/>
            </c:numRef>
          </c:xVal>
          <c:yVal>
            <c:numRef>
              <c:f>MEA700!$D$6:$D$11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MEA700!$C$6:$C$11</c:f>
              <c:numCache/>
            </c:numRef>
          </c:xVal>
          <c:yVal>
            <c:numRef>
              <c:f>MEA700!$F$6:$F$11</c:f>
              <c:numCache/>
            </c:numRef>
          </c:yVal>
          <c:smooth val="0"/>
        </c:ser>
        <c:axId val="19538807"/>
        <c:axId val="41631536"/>
      </c:scatterChart>
      <c:valAx>
        <c:axId val="1953880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536"/>
        <c:crosses val="autoZero"/>
        <c:crossBetween val="midCat"/>
        <c:dispUnits/>
        <c:majorUnit val="64"/>
        <c:minorUnit val="32"/>
      </c:valAx>
      <c:valAx>
        <c:axId val="4163153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MEA700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700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MEA700!$T$6:$T$11</c:f>
              <c:numCache/>
            </c:numRef>
          </c:xVal>
          <c:yVal>
            <c:numRef>
              <c:f>MEA700!$U$6:$U$11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MEA700!$C$6:$C$11</c:f>
              <c:numCache/>
            </c:numRef>
          </c:xVal>
          <c:yVal>
            <c:numRef>
              <c:f>MEA700!$F$6:$F$11</c:f>
              <c:numCache/>
            </c:numRef>
          </c:yVal>
          <c:smooth val="0"/>
        </c:ser>
        <c:axId val="39139505"/>
        <c:axId val="16711226"/>
      </c:scatterChart>
      <c:valAx>
        <c:axId val="3913950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11226"/>
        <c:crosses val="autoZero"/>
        <c:crossBetween val="midCat"/>
        <c:dispUnits/>
        <c:majorUnit val="64"/>
        <c:minorUnit val="32"/>
      </c:valAx>
      <c:valAx>
        <c:axId val="1671122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MEA700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950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750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4625"/>
          <c:w val="0.840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MEA750!$C$6:$C$11</c:f>
              <c:numCache/>
            </c:numRef>
          </c:xVal>
          <c:yVal>
            <c:numRef>
              <c:f>MEA750!$D$6:$D$11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MEA750!$C$6:$C$11</c:f>
              <c:numCache/>
            </c:numRef>
          </c:xVal>
          <c:yVal>
            <c:numRef>
              <c:f>MEA750!$F$6:$F$11</c:f>
              <c:numCache/>
            </c:numRef>
          </c:yVal>
          <c:smooth val="0"/>
        </c:ser>
        <c:axId val="16183307"/>
        <c:axId val="11432036"/>
      </c:scatterChart>
      <c:valAx>
        <c:axId val="1618330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32036"/>
        <c:crosses val="autoZero"/>
        <c:crossBetween val="midCat"/>
        <c:dispUnits/>
        <c:majorUnit val="64"/>
        <c:minorUnit val="32"/>
      </c:valAx>
      <c:valAx>
        <c:axId val="1143203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MEA750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30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(Pacific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MEPB!$T$6:$T$11</c:f>
              <c:numCache/>
            </c:numRef>
          </c:xVal>
          <c:yVal>
            <c:numRef>
              <c:f>MEPB!$U$6:$U$11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MEPB!$C$6:$C$11</c:f>
              <c:numCache/>
            </c:numRef>
          </c:xVal>
          <c:yVal>
            <c:numRef>
              <c:f>MEPB!$F$6:$F$11</c:f>
              <c:numCache/>
            </c:numRef>
          </c:yVal>
          <c:smooth val="0"/>
        </c:ser>
        <c:axId val="53924881"/>
        <c:axId val="15561882"/>
      </c:scatterChart>
      <c:valAx>
        <c:axId val="5392488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61882"/>
        <c:crosses val="autoZero"/>
        <c:crossBetween val="midCat"/>
        <c:dispUnits/>
        <c:majorUnit val="64"/>
        <c:minorUnit val="32"/>
      </c:valAx>
      <c:valAx>
        <c:axId val="1556188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MEPB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488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750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3"/>
          <c:w val="0.84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MEA750!$T$6:$T$11</c:f>
              <c:numCache/>
            </c:numRef>
          </c:xVal>
          <c:yVal>
            <c:numRef>
              <c:f>MEA750!$U$6:$U$11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MEA750!$C$6:$C$11</c:f>
              <c:numCache/>
            </c:numRef>
          </c:xVal>
          <c:yVal>
            <c:numRef>
              <c:f>MEA750!$F$6:$F$11</c:f>
              <c:numCache/>
            </c:numRef>
          </c:yVal>
          <c:smooth val="0"/>
        </c:ser>
        <c:axId val="35779461"/>
        <c:axId val="53579694"/>
      </c:scatterChart>
      <c:valAx>
        <c:axId val="3577946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79694"/>
        <c:crosses val="autoZero"/>
        <c:crossBetween val="midCat"/>
        <c:dispUnits/>
        <c:majorUnit val="64"/>
        <c:minorUnit val="32"/>
      </c:valAx>
      <c:valAx>
        <c:axId val="5357969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MEA750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946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(Krome Orange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MEKO!$C$6:$C$11</c:f>
              <c:numCache/>
            </c:numRef>
          </c:xVal>
          <c:yVal>
            <c:numRef>
              <c:f>MEKO!$D$6:$D$11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MEKO!$C$6:$C$11</c:f>
              <c:numCache/>
            </c:numRef>
          </c:xVal>
          <c:yVal>
            <c:numRef>
              <c:f>MEKO!$F$6:$F$11</c:f>
              <c:numCache/>
            </c:numRef>
          </c:yVal>
          <c:smooth val="0"/>
        </c:ser>
        <c:axId val="5839211"/>
        <c:axId val="52552900"/>
      </c:scatterChart>
      <c:valAx>
        <c:axId val="583921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2900"/>
        <c:crosses val="autoZero"/>
        <c:crossBetween val="midCat"/>
        <c:dispUnits/>
        <c:majorUnit val="64"/>
        <c:minorUnit val="32"/>
      </c:valAx>
      <c:valAx>
        <c:axId val="5255290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MEKO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21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(Krome Orange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MEKO!$T$6:$T$11</c:f>
              <c:numCache/>
            </c:numRef>
          </c:xVal>
          <c:yVal>
            <c:numRef>
              <c:f>MEKO!$U$6:$U$11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MEKO!$C$6:$C$11</c:f>
              <c:numCache/>
            </c:numRef>
          </c:xVal>
          <c:yVal>
            <c:numRef>
              <c:f>MEKO!$F$6:$F$11</c:f>
              <c:numCache/>
            </c:numRef>
          </c:yVal>
          <c:smooth val="0"/>
        </c:ser>
        <c:axId val="3214053"/>
        <c:axId val="28926478"/>
      </c:scatterChart>
      <c:valAx>
        <c:axId val="321405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478"/>
        <c:crosses val="autoZero"/>
        <c:crossBetween val="midCat"/>
        <c:dispUnits/>
        <c:majorUnit val="64"/>
        <c:minorUnit val="32"/>
      </c:valAx>
      <c:valAx>
        <c:axId val="2892647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MEKO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05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MEFL!$C$6:$C$11</c:f>
              <c:numCache/>
            </c:numRef>
          </c:xVal>
          <c:yVal>
            <c:numRef>
              <c:f>MEFL!$D$6:$D$11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59011711"/>
        <c:axId val="61343352"/>
      </c:scatterChart>
      <c:valAx>
        <c:axId val="5901171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3352"/>
        <c:crosses val="autoZero"/>
        <c:crossBetween val="midCat"/>
        <c:dispUnits/>
        <c:majorUnit val="64"/>
        <c:minorUnit val="32"/>
      </c:valAx>
      <c:valAx>
        <c:axId val="6134335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171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15219257"/>
        <c:axId val="2755586"/>
      </c:scatterChart>
      <c:valAx>
        <c:axId val="1521925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 val="autoZero"/>
        <c:crossBetween val="midCat"/>
        <c:dispUnits/>
        <c:majorUnit val="64"/>
        <c:minorUnit val="32"/>
      </c:valAx>
      <c:valAx>
        <c:axId val="275558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1925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MEPE!$C$6:$C$11</c:f>
              <c:numCache/>
            </c:numRef>
          </c:xVal>
          <c:yVal>
            <c:numRef>
              <c:f>MEPE!$D$6:$D$11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MEPE!$C$6:$C$11</c:f>
              <c:numCache/>
            </c:numRef>
          </c:xVal>
          <c:yVal>
            <c:numRef>
              <c:f>MEPE!$F$6:$F$11</c:f>
              <c:numCache/>
            </c:numRef>
          </c:yVal>
          <c:smooth val="0"/>
        </c:ser>
        <c:axId val="24800275"/>
        <c:axId val="21875884"/>
      </c:scatterChart>
      <c:valAx>
        <c:axId val="2480027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5884"/>
        <c:crosses val="autoZero"/>
        <c:crossBetween val="midCat"/>
        <c:dispUnits/>
        <c:majorUnit val="64"/>
        <c:minorUnit val="32"/>
      </c:valAx>
      <c:valAx>
        <c:axId val="2187588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275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MEPE!$T$6:$T$11</c:f>
              <c:numCache/>
            </c:numRef>
          </c:xVal>
          <c:yVal>
            <c:numRef>
              <c:f>MEPE!$U$6:$U$11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MEPE!$C$6:$C$11</c:f>
              <c:numCache/>
            </c:numRef>
          </c:xVal>
          <c:yVal>
            <c:numRef>
              <c:f>MEPE!$F$6:$F$11</c:f>
              <c:numCache/>
            </c:numRef>
          </c:yVal>
          <c:smooth val="0"/>
        </c:ser>
        <c:axId val="62665229"/>
        <c:axId val="27116150"/>
      </c:scatterChart>
      <c:valAx>
        <c:axId val="6266522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6150"/>
        <c:crosses val="autoZero"/>
        <c:crossBetween val="midCat"/>
        <c:dispUnits/>
        <c:majorUnit val="64"/>
        <c:minorUnit val="32"/>
      </c:valAx>
      <c:valAx>
        <c:axId val="2711615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5229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4675"/>
          <c:w val="0.840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METR!$C$6:$C$11</c:f>
              <c:numCache/>
            </c:numRef>
          </c:xVal>
          <c:yVal>
            <c:numRef>
              <c:f>METR!$D$6:$D$11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METR!$C$6:$C$11</c:f>
              <c:numCache/>
            </c:numRef>
          </c:xVal>
          <c:yVal>
            <c:numRef>
              <c:f>METR!$F$6:$F$11</c:f>
              <c:numCache/>
            </c:numRef>
          </c:yVal>
          <c:smooth val="0"/>
        </c:ser>
        <c:axId val="42718759"/>
        <c:axId val="48924512"/>
      </c:scatterChart>
      <c:valAx>
        <c:axId val="4271875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512"/>
        <c:crosses val="autoZero"/>
        <c:crossBetween val="midCat"/>
        <c:dispUnits/>
        <c:majorUnit val="64"/>
        <c:minorUnit val="32"/>
      </c:valAx>
      <c:valAx>
        <c:axId val="4892451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18759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E15" sqref="E15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68" t="s">
        <v>27</v>
      </c>
      <c r="C1" s="26"/>
      <c r="D1" s="25"/>
      <c r="E1" s="25"/>
      <c r="F1" s="25"/>
      <c r="G1" s="24"/>
      <c r="J1" s="22"/>
    </row>
    <row r="3" spans="2:18" ht="28.5" thickBot="1">
      <c r="B3" s="64" t="s">
        <v>9</v>
      </c>
      <c r="C3" s="10"/>
      <c r="D3" s="10"/>
      <c r="E3" s="10"/>
      <c r="F3" s="10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82</v>
      </c>
      <c r="E5" s="3" t="s">
        <v>83</v>
      </c>
      <c r="F5" s="3" t="s">
        <v>13</v>
      </c>
      <c r="G5" s="7" t="s">
        <v>10</v>
      </c>
      <c r="H5" s="4" t="s">
        <v>84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82</v>
      </c>
      <c r="V5" s="3" t="s">
        <v>83</v>
      </c>
      <c r="W5" s="3" t="s">
        <v>13</v>
      </c>
      <c r="X5" s="7" t="s">
        <v>10</v>
      </c>
      <c r="Y5" s="4" t="s">
        <v>84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58.92128009003441</v>
      </c>
      <c r="D6" s="60"/>
      <c r="E6" s="16"/>
      <c r="F6" s="16">
        <f aca="true" t="shared" si="0" ref="F6:F11">H$13*C6+H$14</f>
        <v>1.8082806072312556</v>
      </c>
      <c r="G6" s="35"/>
      <c r="H6" s="38">
        <f aca="true" t="shared" si="1" ref="H6:H11">10^F6</f>
        <v>64.31031061895939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85</v>
      </c>
      <c r="S6" s="9">
        <v>1</v>
      </c>
      <c r="T6" s="72">
        <f aca="true" t="shared" si="2" ref="T6:T11">M50</f>
        <v>0</v>
      </c>
      <c r="U6" s="103">
        <f aca="true" t="shared" si="3" ref="U6:U11">O50</f>
        <v>8.419733321887385</v>
      </c>
      <c r="V6" s="16">
        <f aca="true" t="shared" si="4" ref="V6:V11">LOG10(U6)</f>
        <v>0.9252983363135608</v>
      </c>
      <c r="W6" s="16" t="e">
        <f aca="true" t="shared" si="5" ref="W6:W11">Y$13*T6+Y$14</f>
        <v>#DIV/0!</v>
      </c>
      <c r="X6" s="35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135.4820139332149</v>
      </c>
      <c r="D7" s="103">
        <v>902.8261502642509</v>
      </c>
      <c r="E7" s="16">
        <f>LOG10(D7)</f>
        <v>2.9556041298817846</v>
      </c>
      <c r="F7" s="16">
        <f t="shared" si="0"/>
        <v>2.955604129881784</v>
      </c>
      <c r="G7" s="35">
        <f>((ABS(F7-E7))/F7)*10</f>
        <v>1.5025327829265989E-15</v>
      </c>
      <c r="H7" s="38">
        <f t="shared" si="1"/>
        <v>902.8261502642509</v>
      </c>
      <c r="J7" s="47" t="s">
        <v>25</v>
      </c>
      <c r="K7" s="48"/>
      <c r="L7" s="19"/>
      <c r="M7" s="71"/>
      <c r="N7" s="111"/>
      <c r="O7" s="21">
        <f aca="true" t="shared" si="8" ref="O7:O18">H$13*N7+H$14</f>
        <v>0.9252983363135607</v>
      </c>
      <c r="P7" s="62">
        <f aca="true" t="shared" si="9" ref="P7:P18">10^O7</f>
        <v>8.419733321887385</v>
      </c>
      <c r="S7" s="9">
        <v>2</v>
      </c>
      <c r="T7" s="72">
        <f t="shared" si="2"/>
        <v>0</v>
      </c>
      <c r="U7" s="103">
        <f t="shared" si="3"/>
        <v>8.419733321887385</v>
      </c>
      <c r="V7" s="16">
        <f t="shared" si="4"/>
        <v>0.9252983363135608</v>
      </c>
      <c r="W7" s="16" t="e">
        <f t="shared" si="5"/>
        <v>#DIV/0!</v>
      </c>
      <c r="X7" s="35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20" t="s">
        <v>85</v>
      </c>
    </row>
    <row r="8" spans="2:30" ht="13.5" thickBot="1">
      <c r="B8" s="9">
        <v>3</v>
      </c>
      <c r="C8" s="111">
        <v>165.49618579188981</v>
      </c>
      <c r="D8" s="103">
        <v>2543.257770355622</v>
      </c>
      <c r="E8" s="16">
        <f>LOG10(D8)</f>
        <v>3.405390380061525</v>
      </c>
      <c r="F8" s="16">
        <f t="shared" si="0"/>
        <v>3.405390380061524</v>
      </c>
      <c r="G8" s="35">
        <f>((ABS(F8-E8))/F8)*10</f>
        <v>2.608154486194557E-15</v>
      </c>
      <c r="H8" s="38">
        <f t="shared" si="1"/>
        <v>2543.25777035562</v>
      </c>
      <c r="J8" s="49" t="s">
        <v>20</v>
      </c>
      <c r="K8" s="50" t="s">
        <v>21</v>
      </c>
      <c r="L8" s="19"/>
      <c r="M8" s="71"/>
      <c r="N8" s="111"/>
      <c r="O8" s="21">
        <f t="shared" si="8"/>
        <v>0.9252983363135607</v>
      </c>
      <c r="P8" s="62">
        <f t="shared" si="9"/>
        <v>8.419733321887385</v>
      </c>
      <c r="S8" s="9">
        <v>3</v>
      </c>
      <c r="T8" s="72">
        <f t="shared" si="2"/>
        <v>0</v>
      </c>
      <c r="U8" s="103">
        <f t="shared" si="3"/>
        <v>8.419733321887385</v>
      </c>
      <c r="V8" s="16">
        <f t="shared" si="4"/>
        <v>0.9252983363135608</v>
      </c>
      <c r="W8" s="16" t="e">
        <f t="shared" si="5"/>
        <v>#DIV/0!</v>
      </c>
      <c r="X8" s="35" t="e">
        <f t="shared" si="6"/>
        <v>#DIV/0!</v>
      </c>
      <c r="Y8" s="38" t="e">
        <f t="shared" si="7"/>
        <v>#DIV/0!</v>
      </c>
      <c r="AA8" s="105"/>
      <c r="AB8" s="58"/>
      <c r="AC8" s="106" t="e">
        <f aca="true" t="shared" si="10" ref="AC8:AC19">Y$13*AB8+Y$14</f>
        <v>#DIV/0!</v>
      </c>
      <c r="AD8" s="62" t="e">
        <f aca="true" t="shared" si="11" ref="AD8:AD19">10^AC8</f>
        <v>#DIV/0!</v>
      </c>
    </row>
    <row r="9" spans="2:30" ht="12.75">
      <c r="B9" s="9">
        <v>4</v>
      </c>
      <c r="C9" s="111">
        <v>197.13445852635522</v>
      </c>
      <c r="D9" s="103">
        <v>7577.3103315121</v>
      </c>
      <c r="E9" s="16">
        <f>LOG10(D9)</f>
        <v>3.879515074302793</v>
      </c>
      <c r="F9" s="16">
        <f t="shared" si="0"/>
        <v>3.879515074302792</v>
      </c>
      <c r="G9" s="35">
        <f>((ABS(F9-E9))/F9)*10</f>
        <v>2.289405770281082E-15</v>
      </c>
      <c r="H9" s="38">
        <f t="shared" si="1"/>
        <v>7577.310331512087</v>
      </c>
      <c r="J9" s="58"/>
      <c r="K9" s="1">
        <f aca="true" t="shared" si="12" ref="K9:K16">J9/4</f>
        <v>0</v>
      </c>
      <c r="L9" s="19"/>
      <c r="M9" s="71"/>
      <c r="N9" s="111"/>
      <c r="O9" s="21">
        <f t="shared" si="8"/>
        <v>0.9252983363135607</v>
      </c>
      <c r="P9" s="62">
        <f t="shared" si="9"/>
        <v>8.419733321887385</v>
      </c>
      <c r="S9" s="9">
        <v>4</v>
      </c>
      <c r="T9" s="72">
        <f t="shared" si="2"/>
        <v>0</v>
      </c>
      <c r="U9" s="103">
        <f t="shared" si="3"/>
        <v>8.419733321887385</v>
      </c>
      <c r="V9" s="16">
        <f t="shared" si="4"/>
        <v>0.9252983363135608</v>
      </c>
      <c r="W9" s="16" t="e">
        <f t="shared" si="5"/>
        <v>#DIV/0!</v>
      </c>
      <c r="X9" s="35" t="e">
        <f t="shared" si="6"/>
        <v>#DIV/0!</v>
      </c>
      <c r="Y9" s="38" t="e">
        <f t="shared" si="7"/>
        <v>#DIV/0!</v>
      </c>
      <c r="AA9" s="105"/>
      <c r="AB9" s="58"/>
      <c r="AC9" s="106" t="e">
        <f t="shared" si="10"/>
        <v>#DIV/0!</v>
      </c>
      <c r="AD9" s="62" t="e">
        <f t="shared" si="11"/>
        <v>#DIV/0!</v>
      </c>
    </row>
    <row r="10" spans="2:30" ht="12.75">
      <c r="B10" s="9">
        <v>5</v>
      </c>
      <c r="C10" s="111">
        <v>225.11996172789864</v>
      </c>
      <c r="D10" s="103">
        <v>19902.155275977344</v>
      </c>
      <c r="E10" s="16">
        <f>LOG10(D10)</f>
        <v>4.298900110267967</v>
      </c>
      <c r="F10" s="16">
        <f t="shared" si="0"/>
        <v>4.298900110267967</v>
      </c>
      <c r="G10" s="35">
        <f>((ABS(F10-E10))/F10)*10</f>
        <v>0</v>
      </c>
      <c r="H10" s="38">
        <f t="shared" si="1"/>
        <v>19902.155275977344</v>
      </c>
      <c r="J10" s="58"/>
      <c r="K10" s="1">
        <f t="shared" si="12"/>
        <v>0</v>
      </c>
      <c r="L10" s="19"/>
      <c r="M10" s="71"/>
      <c r="N10" s="111"/>
      <c r="O10" s="21">
        <f t="shared" si="8"/>
        <v>0.9252983363135607</v>
      </c>
      <c r="P10" s="62">
        <f t="shared" si="9"/>
        <v>8.419733321887385</v>
      </c>
      <c r="S10" s="9">
        <v>5</v>
      </c>
      <c r="T10" s="72">
        <f t="shared" si="2"/>
        <v>0</v>
      </c>
      <c r="U10" s="103">
        <f t="shared" si="3"/>
        <v>8.419733321887385</v>
      </c>
      <c r="V10" s="16">
        <f t="shared" si="4"/>
        <v>0.9252983363135608</v>
      </c>
      <c r="W10" s="16" t="e">
        <f t="shared" si="5"/>
        <v>#DIV/0!</v>
      </c>
      <c r="X10" s="35" t="e">
        <f t="shared" si="6"/>
        <v>#DIV/0!</v>
      </c>
      <c r="Y10" s="38" t="e">
        <f t="shared" si="7"/>
        <v>#DIV/0!</v>
      </c>
      <c r="AA10" s="105"/>
      <c r="AB10" s="58"/>
      <c r="AC10" s="106" t="e">
        <f t="shared" si="10"/>
        <v>#DIV/0!</v>
      </c>
      <c r="AD10" s="62" t="e">
        <f t="shared" si="11"/>
        <v>#DIV/0!</v>
      </c>
    </row>
    <row r="11" spans="2:30" ht="13.5" thickBot="1">
      <c r="B11" s="9">
        <v>6</v>
      </c>
      <c r="C11" s="111">
        <v>241.8830460397181</v>
      </c>
      <c r="D11" s="138">
        <v>35490.18543435773</v>
      </c>
      <c r="E11" s="16">
        <f>LOG10(D11)</f>
        <v>4.550108268519414</v>
      </c>
      <c r="F11" s="16">
        <f t="shared" si="0"/>
        <v>4.550108268519413</v>
      </c>
      <c r="G11" s="35">
        <f>((ABS(F11-E11))/F11)*10</f>
        <v>1.951994034614774E-15</v>
      </c>
      <c r="H11" s="38">
        <f t="shared" si="1"/>
        <v>35490.18543435766</v>
      </c>
      <c r="J11" s="58"/>
      <c r="K11" s="1">
        <f t="shared" si="12"/>
        <v>0</v>
      </c>
      <c r="L11" s="19"/>
      <c r="M11" s="71"/>
      <c r="N11" s="111"/>
      <c r="O11" s="21">
        <f t="shared" si="8"/>
        <v>0.9252983363135607</v>
      </c>
      <c r="P11" s="62">
        <f t="shared" si="9"/>
        <v>8.419733321887385</v>
      </c>
      <c r="S11" s="9">
        <v>6</v>
      </c>
      <c r="T11" s="72">
        <f t="shared" si="2"/>
        <v>0</v>
      </c>
      <c r="U11" s="103">
        <f t="shared" si="3"/>
        <v>8.419733321887385</v>
      </c>
      <c r="V11" s="16">
        <f t="shared" si="4"/>
        <v>0.9252983363135608</v>
      </c>
      <c r="W11" s="16" t="e">
        <f t="shared" si="5"/>
        <v>#DIV/0!</v>
      </c>
      <c r="X11" s="35" t="e">
        <f t="shared" si="6"/>
        <v>#DIV/0!</v>
      </c>
      <c r="Y11" s="38" t="e">
        <f t="shared" si="7"/>
        <v>#DIV/0!</v>
      </c>
      <c r="AA11" s="105"/>
      <c r="AB11" s="58"/>
      <c r="AC11" s="106" t="e">
        <f t="shared" si="10"/>
        <v>#DIV/0!</v>
      </c>
      <c r="AD11" s="62" t="e">
        <f t="shared" si="11"/>
        <v>#DIV/0!</v>
      </c>
    </row>
    <row r="12" spans="5:30" ht="13.5" thickBot="1">
      <c r="E12" s="151" t="s">
        <v>50</v>
      </c>
      <c r="F12" s="152"/>
      <c r="G12" s="89">
        <f>AVERAGE(G7:G11)</f>
        <v>1.6704174148034026E-15</v>
      </c>
      <c r="J12" s="58"/>
      <c r="K12" s="1">
        <f t="shared" si="12"/>
        <v>0</v>
      </c>
      <c r="L12" s="19"/>
      <c r="M12" s="71"/>
      <c r="N12" s="111"/>
      <c r="O12" s="21">
        <f t="shared" si="8"/>
        <v>0.9252983363135607</v>
      </c>
      <c r="P12" s="62">
        <f t="shared" si="9"/>
        <v>8.419733321887385</v>
      </c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10"/>
        <v>#DIV/0!</v>
      </c>
      <c r="AD12" s="62" t="e">
        <f t="shared" si="11"/>
        <v>#DIV/0!</v>
      </c>
    </row>
    <row r="13" spans="7:30" ht="12.75">
      <c r="G13" s="82" t="s">
        <v>28</v>
      </c>
      <c r="H13" s="83">
        <f>SLOPE(E7:E11,C7:C11)</f>
        <v>0.014985795786657345</v>
      </c>
      <c r="J13" s="58"/>
      <c r="K13" s="1">
        <f t="shared" si="12"/>
        <v>0</v>
      </c>
      <c r="L13" s="19"/>
      <c r="M13" s="71"/>
      <c r="N13" s="111"/>
      <c r="O13" s="21">
        <f t="shared" si="8"/>
        <v>0.9252983363135607</v>
      </c>
      <c r="P13" s="62">
        <f t="shared" si="9"/>
        <v>8.419733321887385</v>
      </c>
      <c r="X13" s="82" t="s">
        <v>28</v>
      </c>
      <c r="Y13" s="83" t="e">
        <f>SLOPE(V7:V11,T7:T11)</f>
        <v>#DIV/0!</v>
      </c>
      <c r="AA13" s="105"/>
      <c r="AB13" s="58"/>
      <c r="AC13" s="106" t="e">
        <f t="shared" si="10"/>
        <v>#DIV/0!</v>
      </c>
      <c r="AD13" s="62" t="e">
        <f t="shared" si="11"/>
        <v>#DIV/0!</v>
      </c>
    </row>
    <row r="14" spans="7:30" ht="12.75">
      <c r="G14" s="84" t="s">
        <v>29</v>
      </c>
      <c r="H14" s="85">
        <f>INTERCEPT(E7:E11,C7:C11)</f>
        <v>0.9252983363135607</v>
      </c>
      <c r="I14" s="18"/>
      <c r="J14" s="58"/>
      <c r="K14" s="1">
        <f t="shared" si="12"/>
        <v>0</v>
      </c>
      <c r="L14" s="19"/>
      <c r="M14" s="71"/>
      <c r="N14" s="58"/>
      <c r="O14" s="21">
        <f t="shared" si="8"/>
        <v>0.9252983363135607</v>
      </c>
      <c r="P14" s="62">
        <f t="shared" si="9"/>
        <v>8.419733321887385</v>
      </c>
      <c r="X14" s="84" t="s">
        <v>29</v>
      </c>
      <c r="Y14" s="85" t="e">
        <f>INTERCEPT(V7:V11,T7:T11)</f>
        <v>#DIV/0!</v>
      </c>
      <c r="AA14" s="105"/>
      <c r="AB14" s="58"/>
      <c r="AC14" s="106" t="e">
        <f t="shared" si="10"/>
        <v>#DIV/0!</v>
      </c>
      <c r="AD14" s="62" t="e">
        <f t="shared" si="11"/>
        <v>#DIV/0!</v>
      </c>
    </row>
    <row r="15" spans="7:30" ht="13.5" thickBot="1">
      <c r="G15" s="86" t="s">
        <v>30</v>
      </c>
      <c r="H15" s="87">
        <f>RSQ(E7:E11,C7:C11)</f>
        <v>1</v>
      </c>
      <c r="I15" s="18"/>
      <c r="J15" s="58"/>
      <c r="K15" s="1">
        <f t="shared" si="12"/>
        <v>0</v>
      </c>
      <c r="L15" s="19"/>
      <c r="M15" s="71"/>
      <c r="N15" s="58"/>
      <c r="O15" s="21">
        <f t="shared" si="8"/>
        <v>0.9252983363135607</v>
      </c>
      <c r="P15" s="62">
        <f t="shared" si="9"/>
        <v>8.419733321887385</v>
      </c>
      <c r="X15" s="86" t="s">
        <v>30</v>
      </c>
      <c r="Y15" s="87" t="e">
        <f>RSQ(V7:V11,T7:T11)</f>
        <v>#DIV/0!</v>
      </c>
      <c r="AA15" s="105"/>
      <c r="AB15" s="58"/>
      <c r="AC15" s="106" t="e">
        <f t="shared" si="10"/>
        <v>#DIV/0!</v>
      </c>
      <c r="AD15" s="62" t="e">
        <f t="shared" si="11"/>
        <v>#DIV/0!</v>
      </c>
    </row>
    <row r="16" spans="9:30" ht="12.75">
      <c r="I16" s="18"/>
      <c r="J16" s="58"/>
      <c r="K16" s="1">
        <f t="shared" si="12"/>
        <v>0</v>
      </c>
      <c r="L16" s="19"/>
      <c r="M16" s="71"/>
      <c r="N16" s="58"/>
      <c r="O16" s="21">
        <f t="shared" si="8"/>
        <v>0.9252983363135607</v>
      </c>
      <c r="P16" s="62">
        <f t="shared" si="9"/>
        <v>8.419733321887385</v>
      </c>
      <c r="AA16" s="105"/>
      <c r="AB16" s="58"/>
      <c r="AC16" s="106" t="e">
        <f t="shared" si="10"/>
        <v>#DIV/0!</v>
      </c>
      <c r="AD16" s="62" t="e">
        <f t="shared" si="11"/>
        <v>#DIV/0!</v>
      </c>
    </row>
    <row r="17" spans="12:30" ht="12.75">
      <c r="L17" s="19"/>
      <c r="M17" s="71"/>
      <c r="N17" s="58"/>
      <c r="O17" s="21">
        <f t="shared" si="8"/>
        <v>0.9252983363135607</v>
      </c>
      <c r="P17" s="62">
        <f t="shared" si="9"/>
        <v>8.419733321887385</v>
      </c>
      <c r="AA17" s="105"/>
      <c r="AB17" s="58"/>
      <c r="AC17" s="106" t="e">
        <f t="shared" si="10"/>
        <v>#DIV/0!</v>
      </c>
      <c r="AD17" s="62" t="e">
        <f t="shared" si="11"/>
        <v>#DIV/0!</v>
      </c>
    </row>
    <row r="18" spans="12:30" ht="13.5" thickBot="1">
      <c r="L18" s="19"/>
      <c r="M18" s="71"/>
      <c r="N18" s="58"/>
      <c r="O18" s="21">
        <f t="shared" si="8"/>
        <v>0.9252983363135607</v>
      </c>
      <c r="P18" s="62">
        <f t="shared" si="9"/>
        <v>8.419733321887385</v>
      </c>
      <c r="AA18" s="105"/>
      <c r="AB18" s="58"/>
      <c r="AC18" s="106" t="e">
        <f t="shared" si="10"/>
        <v>#DIV/0!</v>
      </c>
      <c r="AD18" s="62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AA19" s="105"/>
      <c r="AB19" s="58"/>
      <c r="AC19" s="106" t="e">
        <f t="shared" si="10"/>
        <v>#DIV/0!</v>
      </c>
      <c r="AD19" s="62" t="e">
        <f t="shared" si="11"/>
        <v>#DIV/0!</v>
      </c>
    </row>
    <row r="20" spans="10:15" ht="15">
      <c r="J20" s="53" t="s">
        <v>31</v>
      </c>
      <c r="K20" s="54"/>
      <c r="L20" s="19"/>
      <c r="M20" s="65" t="s">
        <v>33</v>
      </c>
      <c r="N20" s="66"/>
      <c r="O20" s="19"/>
    </row>
    <row r="21" spans="10:15" ht="15">
      <c r="J21" s="47" t="s">
        <v>36</v>
      </c>
      <c r="K21" s="48"/>
      <c r="L21" s="19"/>
      <c r="M21" s="39" t="s">
        <v>41</v>
      </c>
      <c r="N21" s="40"/>
      <c r="O21" s="19"/>
    </row>
    <row r="22" spans="10:15" ht="15">
      <c r="J22" s="47" t="s">
        <v>25</v>
      </c>
      <c r="K22" s="48"/>
      <c r="L22" s="19"/>
      <c r="M22" s="39" t="s">
        <v>42</v>
      </c>
      <c r="N22" s="40"/>
      <c r="O22" s="19"/>
    </row>
    <row r="23" spans="10:15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</row>
    <row r="24" spans="10:15" ht="12.75">
      <c r="J24" s="59"/>
      <c r="K24" s="61" t="e">
        <f aca="true" t="shared" si="13" ref="K24:K31">LOG10(J24*10)*(64)</f>
        <v>#NUM!</v>
      </c>
      <c r="L24" s="19"/>
      <c r="M24" s="39" t="s">
        <v>44</v>
      </c>
      <c r="N24" s="40"/>
      <c r="O24" s="19"/>
    </row>
    <row r="25" spans="10:15" ht="12.75">
      <c r="J25" s="58"/>
      <c r="K25" s="61" t="e">
        <f t="shared" si="13"/>
        <v>#NUM!</v>
      </c>
      <c r="L25" s="19"/>
      <c r="M25" s="39" t="s">
        <v>40</v>
      </c>
      <c r="N25" s="40"/>
      <c r="O25" s="19"/>
    </row>
    <row r="26" spans="10:15" ht="12.75">
      <c r="J26" s="58"/>
      <c r="K26" s="61" t="e">
        <f t="shared" si="13"/>
        <v>#NUM!</v>
      </c>
      <c r="L26" s="19"/>
      <c r="M26" s="67" t="s">
        <v>45</v>
      </c>
      <c r="N26" s="40"/>
      <c r="O26" s="19"/>
    </row>
    <row r="27" spans="10:15" ht="12.75">
      <c r="J27" s="58"/>
      <c r="K27" s="61" t="e">
        <f t="shared" si="13"/>
        <v>#NUM!</v>
      </c>
      <c r="L27" s="19"/>
      <c r="M27" s="41" t="s">
        <v>46</v>
      </c>
      <c r="N27" s="42"/>
      <c r="O27" s="19"/>
    </row>
    <row r="28" spans="10:15" ht="12.75">
      <c r="J28" s="58"/>
      <c r="K28" s="61" t="e">
        <f t="shared" si="13"/>
        <v>#NUM!</v>
      </c>
      <c r="L28" s="19"/>
      <c r="O28" s="19"/>
    </row>
    <row r="29" spans="10:15" ht="12.75">
      <c r="J29" s="58"/>
      <c r="K29" s="61" t="e">
        <f t="shared" si="13"/>
        <v>#NUM!</v>
      </c>
      <c r="L29" s="19"/>
      <c r="O29" s="19"/>
    </row>
    <row r="30" spans="10:15" ht="12.75">
      <c r="J30" s="58"/>
      <c r="K30" s="61" t="e">
        <f t="shared" si="13"/>
        <v>#NUM!</v>
      </c>
      <c r="L30" s="19"/>
      <c r="O30" s="19"/>
    </row>
    <row r="31" spans="10:15" ht="12.75">
      <c r="J31" s="58"/>
      <c r="K31" s="61" t="e">
        <f t="shared" si="13"/>
        <v>#NUM!</v>
      </c>
      <c r="L31" s="19"/>
      <c r="O31" s="19"/>
    </row>
    <row r="32" spans="12:15" ht="12.75">
      <c r="L32" s="19"/>
      <c r="M32" s="19"/>
      <c r="N32" s="19"/>
      <c r="O32" s="19"/>
    </row>
    <row r="33" spans="12:15" ht="13.5" thickBot="1">
      <c r="L33" s="19"/>
      <c r="M33" s="19"/>
      <c r="N33" s="19"/>
      <c r="O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86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85</v>
      </c>
      <c r="P38" s="93" t="s">
        <v>87</v>
      </c>
    </row>
    <row r="39" spans="10:16" ht="12.75">
      <c r="J39" s="59"/>
      <c r="K39" s="61" t="e">
        <f aca="true" t="shared" si="14" ref="K39:K46">LOG10(J39)*(64)</f>
        <v>#NUM!</v>
      </c>
      <c r="L39" s="19"/>
      <c r="M39" s="59">
        <f>N7</f>
        <v>0</v>
      </c>
      <c r="N39" s="61">
        <f>10^(4*(M39/256))</f>
        <v>1</v>
      </c>
      <c r="O39" s="61">
        <f>P7</f>
        <v>8.419733321887385</v>
      </c>
      <c r="P39" s="107">
        <f>O39/N39</f>
        <v>8.419733321887385</v>
      </c>
    </row>
    <row r="40" spans="10:16" ht="12.75">
      <c r="J40" s="58"/>
      <c r="K40" s="61" t="e">
        <f t="shared" si="14"/>
        <v>#NUM!</v>
      </c>
      <c r="L40" s="19"/>
      <c r="M40" s="59">
        <f>N8</f>
        <v>0</v>
      </c>
      <c r="N40" s="61">
        <f>10^(4*(M40/256))</f>
        <v>1</v>
      </c>
      <c r="O40" s="61">
        <f>P8</f>
        <v>8.419733321887385</v>
      </c>
      <c r="P40" s="107">
        <f>O40/N40</f>
        <v>8.419733321887385</v>
      </c>
    </row>
    <row r="41" spans="10:16" ht="12.75">
      <c r="J41" s="58"/>
      <c r="K41" s="61" t="e">
        <f t="shared" si="14"/>
        <v>#NUM!</v>
      </c>
      <c r="L41" s="19"/>
      <c r="M41" s="59">
        <f>N9</f>
        <v>0</v>
      </c>
      <c r="N41" s="61">
        <f>10^(4*(M41/256))</f>
        <v>1</v>
      </c>
      <c r="O41" s="61">
        <f>P9</f>
        <v>8.419733321887385</v>
      </c>
      <c r="P41" s="107">
        <f>O41/N41</f>
        <v>8.419733321887385</v>
      </c>
    </row>
    <row r="42" spans="10:16" ht="12.75">
      <c r="J42" s="58"/>
      <c r="K42" s="61" t="e">
        <f t="shared" si="14"/>
        <v>#NUM!</v>
      </c>
      <c r="L42" s="19"/>
      <c r="M42" s="59">
        <f>N10</f>
        <v>0</v>
      </c>
      <c r="N42" s="61">
        <f>10^(4*(M42/256))</f>
        <v>1</v>
      </c>
      <c r="O42" s="61">
        <f>P10</f>
        <v>8.419733321887385</v>
      </c>
      <c r="P42" s="107">
        <f>O42/N42</f>
        <v>8.419733321887385</v>
      </c>
    </row>
    <row r="43" spans="10:16" ht="12.75">
      <c r="J43" s="58"/>
      <c r="K43" s="61" t="e">
        <f t="shared" si="14"/>
        <v>#NUM!</v>
      </c>
      <c r="L43" s="19"/>
      <c r="M43" s="59">
        <f>N11</f>
        <v>0</v>
      </c>
      <c r="N43" s="61">
        <f>10^(4*(M43/256))</f>
        <v>1</v>
      </c>
      <c r="O43" s="61">
        <f>P11</f>
        <v>8.419733321887385</v>
      </c>
      <c r="P43" s="107">
        <f>O43/N43</f>
        <v>8.419733321887385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8"/>
      <c r="K45" s="61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4"/>
        <v>#NUM!</v>
      </c>
      <c r="M46" s="153" t="s">
        <v>88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89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8"/>
      <c r="N50" s="61">
        <f aca="true" t="shared" si="15" ref="N50:N55">10^(4*(M50/256))</f>
        <v>1</v>
      </c>
      <c r="O50" s="37">
        <f>P39*N50</f>
        <v>8.419733321887385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5"/>
        <v>1</v>
      </c>
      <c r="O51" s="38">
        <f>P39*N51</f>
        <v>8.419733321887385</v>
      </c>
    </row>
    <row r="52" spans="9:15" ht="15">
      <c r="I52" s="17"/>
      <c r="J52" s="47" t="s">
        <v>25</v>
      </c>
      <c r="K52" s="48"/>
      <c r="M52" s="109"/>
      <c r="N52" s="61">
        <f t="shared" si="15"/>
        <v>1</v>
      </c>
      <c r="O52" s="38">
        <f>P39*N52</f>
        <v>8.419733321887385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5"/>
        <v>1</v>
      </c>
      <c r="O53" s="38">
        <f>P39*N53</f>
        <v>8.419733321887385</v>
      </c>
    </row>
    <row r="54" spans="10:15" ht="12.75">
      <c r="J54" s="59"/>
      <c r="K54" s="61" t="e">
        <f aca="true" t="shared" si="16" ref="K54:K61">LOG10(J54)*(256/LOG10(262144))</f>
        <v>#NUM!</v>
      </c>
      <c r="M54" s="109"/>
      <c r="N54" s="61">
        <f t="shared" si="15"/>
        <v>1</v>
      </c>
      <c r="O54" s="38">
        <f>P39*N54</f>
        <v>8.419733321887385</v>
      </c>
    </row>
    <row r="55" spans="10:15" ht="12.75">
      <c r="J55" s="58"/>
      <c r="K55" s="61" t="e">
        <f t="shared" si="16"/>
        <v>#NUM!</v>
      </c>
      <c r="M55" s="109"/>
      <c r="N55" s="61">
        <f t="shared" si="15"/>
        <v>1</v>
      </c>
      <c r="O55" s="38">
        <f>P39*N55</f>
        <v>8.419733321887385</v>
      </c>
    </row>
    <row r="56" spans="10:11" ht="12.75">
      <c r="J56" s="58"/>
      <c r="K56" s="61" t="e">
        <f t="shared" si="16"/>
        <v>#NUM!</v>
      </c>
    </row>
    <row r="57" spans="10:11" ht="12.75">
      <c r="J57" s="58"/>
      <c r="K57" s="61" t="e">
        <f t="shared" si="16"/>
        <v>#NUM!</v>
      </c>
    </row>
    <row r="58" spans="10:11" ht="12.75">
      <c r="J58" s="58"/>
      <c r="K58" s="61" t="e">
        <f t="shared" si="16"/>
        <v>#NUM!</v>
      </c>
    </row>
    <row r="59" spans="10:11" ht="12.75">
      <c r="J59" s="58"/>
      <c r="K59" s="61" t="e">
        <f t="shared" si="16"/>
        <v>#NUM!</v>
      </c>
    </row>
    <row r="60" spans="10:11" ht="12.75">
      <c r="J60" s="58"/>
      <c r="K60" s="61" t="e">
        <f t="shared" si="16"/>
        <v>#NUM!</v>
      </c>
    </row>
    <row r="61" spans="10:11" ht="12.75">
      <c r="J61" s="58"/>
      <c r="K61" s="61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AB22" sqref="AB22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122</v>
      </c>
      <c r="E5" s="131" t="s">
        <v>123</v>
      </c>
      <c r="F5" s="3" t="s">
        <v>13</v>
      </c>
      <c r="G5" s="7" t="s">
        <v>10</v>
      </c>
      <c r="H5" s="132" t="s">
        <v>124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122</v>
      </c>
      <c r="V5" s="131" t="s">
        <v>123</v>
      </c>
      <c r="W5" s="3" t="s">
        <v>13</v>
      </c>
      <c r="X5" s="7" t="s">
        <v>10</v>
      </c>
      <c r="Y5" s="132" t="s">
        <v>124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65.208355565812</v>
      </c>
      <c r="D6" s="60"/>
      <c r="E6" s="16"/>
      <c r="F6" s="16">
        <f aca="true" t="shared" si="0" ref="F6:F11">H$13*C6+H$14</f>
        <v>0.12796054598529638</v>
      </c>
      <c r="G6" s="70"/>
      <c r="H6" s="38">
        <f aca="true" t="shared" si="1" ref="H6:H11">10^F6</f>
        <v>1.342642981549361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33" t="s">
        <v>126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0.012735836505356816</v>
      </c>
      <c r="V6" s="16">
        <f aca="true" t="shared" si="4" ref="V6:V11">LOG10(U6)</f>
        <v>-1.894972524769496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3"/>
      <c r="AC6" s="183"/>
      <c r="AD6" s="184"/>
    </row>
    <row r="7" spans="2:30" ht="15">
      <c r="B7" s="9">
        <v>2</v>
      </c>
      <c r="C7" s="112">
        <v>148.19498919605886</v>
      </c>
      <c r="D7" s="103">
        <v>643.3194148304176</v>
      </c>
      <c r="E7" s="16">
        <f>LOG10(D7)</f>
        <v>2.808426658234636</v>
      </c>
      <c r="F7" s="16">
        <f t="shared" si="0"/>
        <v>2.702422118349404</v>
      </c>
      <c r="G7" s="70">
        <f>((ABS(F7-E7))/F7)*10</f>
        <v>0.39225752026473915</v>
      </c>
      <c r="H7" s="38">
        <f t="shared" si="1"/>
        <v>503.9902308698291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-1.894972524769496</v>
      </c>
      <c r="P7" s="63">
        <f aca="true" t="shared" si="9" ref="P7:P18">10^O7</f>
        <v>0.012735836505356816</v>
      </c>
      <c r="Q7" s="19"/>
      <c r="S7" s="9">
        <v>2</v>
      </c>
      <c r="T7" s="72">
        <f t="shared" si="2"/>
        <v>0</v>
      </c>
      <c r="U7" s="103">
        <f t="shared" si="3"/>
        <v>0.012735836505356816</v>
      </c>
      <c r="V7" s="16">
        <f t="shared" si="4"/>
        <v>-1.894972524769496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37" t="s">
        <v>126</v>
      </c>
    </row>
    <row r="8" spans="2:30" ht="13.5" thickBot="1">
      <c r="B8" s="9">
        <v>3</v>
      </c>
      <c r="C8" s="112">
        <v>169.15457050155956</v>
      </c>
      <c r="D8" s="103">
        <v>1682.8503846672745</v>
      </c>
      <c r="E8" s="16">
        <f>LOG10(D8)</f>
        <v>3.2260455063491156</v>
      </c>
      <c r="F8" s="16">
        <f t="shared" si="0"/>
        <v>3.3526429344421973</v>
      </c>
      <c r="G8" s="70">
        <f>((ABS(F8-E8))/F8)*10</f>
        <v>0.3776048644862463</v>
      </c>
      <c r="H8" s="38">
        <f t="shared" si="1"/>
        <v>2252.386597354308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-1.894972524769496</v>
      </c>
      <c r="P8" s="63">
        <f t="shared" si="9"/>
        <v>0.012735836505356816</v>
      </c>
      <c r="Q8" s="19"/>
      <c r="S8" s="9">
        <v>3</v>
      </c>
      <c r="T8" s="72">
        <f t="shared" si="2"/>
        <v>0</v>
      </c>
      <c r="U8" s="103">
        <f t="shared" si="3"/>
        <v>0.012735836505356816</v>
      </c>
      <c r="V8" s="16">
        <f t="shared" si="4"/>
        <v>-1.894972524769496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>
        <v>200</v>
      </c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182.83587080572113</v>
      </c>
      <c r="D9" s="103">
        <v>4905.432544653989</v>
      </c>
      <c r="E9" s="16">
        <f>LOG10(D9)</f>
        <v>3.6906773080409603</v>
      </c>
      <c r="F9" s="16">
        <f t="shared" si="0"/>
        <v>3.7770725124628153</v>
      </c>
      <c r="G9" s="70">
        <f>((ABS(F9-E9))/F9)*10</f>
        <v>0.22873589039338185</v>
      </c>
      <c r="H9" s="38">
        <f t="shared" si="1"/>
        <v>5985.115178617062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-1.894972524769496</v>
      </c>
      <c r="P9" s="63">
        <f t="shared" si="9"/>
        <v>0.012735836505356816</v>
      </c>
      <c r="Q9" s="19"/>
      <c r="S9" s="9">
        <v>4</v>
      </c>
      <c r="T9" s="72">
        <f t="shared" si="2"/>
        <v>0</v>
      </c>
      <c r="U9" s="103">
        <f t="shared" si="3"/>
        <v>0.012735836505356816</v>
      </c>
      <c r="V9" s="16">
        <f t="shared" si="4"/>
        <v>-1.894972524769496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194.34354611105437</v>
      </c>
      <c r="D10" s="103">
        <v>15637.527875948745</v>
      </c>
      <c r="E10" s="16">
        <f>LOG10(D10)</f>
        <v>4.194168096889162</v>
      </c>
      <c r="F10" s="16">
        <f t="shared" si="0"/>
        <v>4.134070580282087</v>
      </c>
      <c r="G10" s="70">
        <f>((ABS(F10-E10))/F10)*10</f>
        <v>0.14537128827387957</v>
      </c>
      <c r="H10" s="38">
        <f t="shared" si="1"/>
        <v>13616.659584949804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-1.894972524769496</v>
      </c>
      <c r="P10" s="63">
        <f t="shared" si="9"/>
        <v>0.012735836505356816</v>
      </c>
      <c r="Q10" s="19"/>
      <c r="S10" s="9">
        <v>5</v>
      </c>
      <c r="T10" s="72">
        <f t="shared" si="2"/>
        <v>0</v>
      </c>
      <c r="U10" s="103">
        <f t="shared" si="3"/>
        <v>0.012735836505356816</v>
      </c>
      <c r="V10" s="16">
        <f t="shared" si="4"/>
        <v>-1.894972524769496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209.46148906218164</v>
      </c>
      <c r="D11" s="138">
        <v>44664.156026962504</v>
      </c>
      <c r="E11" s="16">
        <f>LOG10(D11)</f>
        <v>4.649959131982139</v>
      </c>
      <c r="F11" s="16">
        <f t="shared" si="0"/>
        <v>4.603068555959512</v>
      </c>
      <c r="G11" s="70">
        <f>((ABS(F11-E11))/F11)*10</f>
        <v>0.10186808093900503</v>
      </c>
      <c r="H11" s="38">
        <f t="shared" si="1"/>
        <v>40093.000181074385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-1.894972524769496</v>
      </c>
      <c r="P11" s="63">
        <f t="shared" si="9"/>
        <v>0.012735836505356816</v>
      </c>
      <c r="Q11" s="19"/>
      <c r="S11" s="9">
        <v>6</v>
      </c>
      <c r="T11" s="72">
        <f t="shared" si="2"/>
        <v>0</v>
      </c>
      <c r="U11" s="103">
        <f t="shared" si="3"/>
        <v>0.012735836505356816</v>
      </c>
      <c r="V11" s="16">
        <f t="shared" si="4"/>
        <v>-1.894972524769496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0.2491675288714504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-1.894972524769496</v>
      </c>
      <c r="P12" s="63">
        <f t="shared" si="9"/>
        <v>0.012735836505356816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0.03102260520452985</v>
      </c>
      <c r="J13" s="51"/>
      <c r="K13" s="52">
        <f t="shared" si="12"/>
        <v>0</v>
      </c>
      <c r="L13" s="19"/>
      <c r="M13" s="71"/>
      <c r="N13" s="112"/>
      <c r="O13" s="21">
        <f t="shared" si="8"/>
        <v>-1.894972524769496</v>
      </c>
      <c r="P13" s="63">
        <f t="shared" si="9"/>
        <v>0.012735836505356816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-1.894972524769496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-1.894972524769496</v>
      </c>
      <c r="P14" s="63">
        <f t="shared" si="9"/>
        <v>0.012735836505356816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0.981278032596047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-1.894972524769496</v>
      </c>
      <c r="P15" s="63">
        <f t="shared" si="9"/>
        <v>0.012735836505356816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-1.894972524769496</v>
      </c>
      <c r="P16" s="63">
        <f t="shared" si="9"/>
        <v>0.012735836505356816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-1.894972524769496</v>
      </c>
      <c r="P17" s="63">
        <f t="shared" si="9"/>
        <v>0.012735836505356816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-1.894972524769496</v>
      </c>
      <c r="P18" s="63">
        <f t="shared" si="9"/>
        <v>0.012735836505356816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0"/>
      <c r="O35" s="170"/>
      <c r="P35" s="178"/>
    </row>
    <row r="36" spans="10:16" ht="15">
      <c r="J36" s="47" t="s">
        <v>36</v>
      </c>
      <c r="K36" s="48"/>
      <c r="L36" s="19"/>
      <c r="M36" s="172" t="s">
        <v>125</v>
      </c>
      <c r="N36" s="173"/>
      <c r="O36" s="173"/>
      <c r="P36" s="179"/>
    </row>
    <row r="37" spans="10:16" ht="15.75" thickBot="1">
      <c r="J37" s="47" t="s">
        <v>25</v>
      </c>
      <c r="K37" s="48"/>
      <c r="L37" s="19"/>
      <c r="M37" s="172" t="s">
        <v>55</v>
      </c>
      <c r="N37" s="180"/>
      <c r="O37" s="180"/>
      <c r="P37" s="179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34" t="s">
        <v>126</v>
      </c>
      <c r="P38" s="135" t="s">
        <v>127</v>
      </c>
    </row>
    <row r="39" spans="10:16" ht="12.75">
      <c r="J39" s="55"/>
      <c r="K39" s="56" t="e">
        <f aca="true" t="shared" si="14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0.012735836505356816</v>
      </c>
      <c r="P39" s="96">
        <f>O39/N39</f>
        <v>0.012735836505356816</v>
      </c>
    </row>
    <row r="40" spans="10:16" ht="12.75">
      <c r="J40" s="51"/>
      <c r="K40" s="56" t="e">
        <f t="shared" si="14"/>
        <v>#NUM!</v>
      </c>
      <c r="L40" s="19"/>
      <c r="M40" s="94">
        <f>N8</f>
        <v>0</v>
      </c>
      <c r="N40" s="95">
        <f>10^(4*(M40/256))</f>
        <v>1</v>
      </c>
      <c r="O40" s="95">
        <f>P8</f>
        <v>0.012735836505356816</v>
      </c>
      <c r="P40" s="96">
        <f>O40/N40</f>
        <v>0.012735836505356816</v>
      </c>
    </row>
    <row r="41" spans="10:16" ht="12.75">
      <c r="J41" s="51"/>
      <c r="K41" s="56" t="e">
        <f t="shared" si="14"/>
        <v>#NUM!</v>
      </c>
      <c r="L41" s="19"/>
      <c r="M41" s="94">
        <f>N9</f>
        <v>0</v>
      </c>
      <c r="N41" s="95">
        <f>10^(4*(M41/256))</f>
        <v>1</v>
      </c>
      <c r="O41" s="95">
        <f>P9</f>
        <v>0.012735836505356816</v>
      </c>
      <c r="P41" s="96">
        <f>O41/N41</f>
        <v>0.012735836505356816</v>
      </c>
    </row>
    <row r="42" spans="10:16" ht="12.75">
      <c r="J42" s="51"/>
      <c r="K42" s="56" t="e">
        <f t="shared" si="14"/>
        <v>#NUM!</v>
      </c>
      <c r="L42" s="19"/>
      <c r="M42" s="94">
        <f>N10</f>
        <v>0</v>
      </c>
      <c r="N42" s="95">
        <f>10^(4*(M42/256))</f>
        <v>1</v>
      </c>
      <c r="O42" s="95">
        <f>P10</f>
        <v>0.012735836505356816</v>
      </c>
      <c r="P42" s="96">
        <f>O42/N42</f>
        <v>0.012735836505356816</v>
      </c>
    </row>
    <row r="43" spans="10:16" ht="12.75">
      <c r="J43" s="51"/>
      <c r="K43" s="56" t="e">
        <f t="shared" si="14"/>
        <v>#NUM!</v>
      </c>
      <c r="L43" s="19"/>
      <c r="M43" s="94">
        <f>N11</f>
        <v>0</v>
      </c>
      <c r="N43" s="95">
        <f>10^(4*(M43/256))</f>
        <v>1</v>
      </c>
      <c r="O43" s="95">
        <f>P11</f>
        <v>0.012735836505356816</v>
      </c>
      <c r="P43" s="96">
        <f>O43/N43</f>
        <v>0.012735836505356816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128</v>
      </c>
      <c r="N46" s="170"/>
      <c r="O46" s="171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2" t="s">
        <v>104</v>
      </c>
      <c r="N47" s="173"/>
      <c r="O47" s="174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5"/>
      <c r="N48" s="176"/>
      <c r="O48" s="177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36" t="s">
        <v>129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0.012735836505356816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0.012735836505356816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0.012735836505356816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0.012735836505356816</v>
      </c>
    </row>
    <row r="54" spans="10:15" ht="12.75">
      <c r="J54" s="55"/>
      <c r="K54" s="56" t="e">
        <f aca="true" t="shared" si="16" ref="K54:K61">LOG10(J54)*(256/LOG10(262144))</f>
        <v>#NUM!</v>
      </c>
      <c r="M54" s="102"/>
      <c r="N54" s="95">
        <f t="shared" si="15"/>
        <v>1</v>
      </c>
      <c r="O54" s="101">
        <f>P39*N54</f>
        <v>0.012735836505356816</v>
      </c>
    </row>
    <row r="55" spans="10:15" ht="12.75">
      <c r="J55" s="51"/>
      <c r="K55" s="56" t="e">
        <f t="shared" si="16"/>
        <v>#NUM!</v>
      </c>
      <c r="M55" s="102"/>
      <c r="N55" s="95">
        <f t="shared" si="15"/>
        <v>1</v>
      </c>
      <c r="O55" s="101">
        <f>P39*N55</f>
        <v>0.012735836505356816</v>
      </c>
    </row>
    <row r="56" spans="10:11" ht="12.75">
      <c r="J56" s="51"/>
      <c r="K56" s="56" t="e">
        <f t="shared" si="16"/>
        <v>#NUM!</v>
      </c>
    </row>
    <row r="57" spans="10:11" ht="12.75">
      <c r="J57" s="51"/>
      <c r="K57" s="56" t="e">
        <f t="shared" si="16"/>
        <v>#NUM!</v>
      </c>
    </row>
    <row r="58" spans="10:11" ht="12.75">
      <c r="J58" s="51"/>
      <c r="K58" s="56" t="e">
        <f t="shared" si="16"/>
        <v>#NUM!</v>
      </c>
    </row>
    <row r="59" spans="10:11" ht="12.75">
      <c r="J59" s="51"/>
      <c r="K59" s="56" t="e">
        <f t="shared" si="16"/>
        <v>#NUM!</v>
      </c>
    </row>
    <row r="60" spans="10:11" ht="12.75">
      <c r="J60" s="51"/>
      <c r="K60" s="56" t="e">
        <f t="shared" si="16"/>
        <v>#NUM!</v>
      </c>
    </row>
    <row r="61" spans="10:11" ht="12.75">
      <c r="J61" s="51"/>
      <c r="K61" s="56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68" t="s">
        <v>27</v>
      </c>
      <c r="C1" s="26"/>
      <c r="D1" s="25"/>
      <c r="E1" s="25"/>
      <c r="F1" s="25"/>
      <c r="G1" s="24"/>
      <c r="J1" s="22"/>
    </row>
    <row r="3" spans="2:18" ht="28.5" thickBot="1">
      <c r="B3" s="64" t="s">
        <v>9</v>
      </c>
      <c r="C3" s="10"/>
      <c r="D3" s="10"/>
      <c r="E3" s="10"/>
      <c r="F3" s="10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98</v>
      </c>
      <c r="E5" s="131" t="s">
        <v>99</v>
      </c>
      <c r="F5" s="3" t="s">
        <v>13</v>
      </c>
      <c r="G5" s="7" t="s">
        <v>10</v>
      </c>
      <c r="H5" s="132" t="s">
        <v>100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98</v>
      </c>
      <c r="V5" s="131" t="s">
        <v>99</v>
      </c>
      <c r="W5" s="3" t="s">
        <v>13</v>
      </c>
      <c r="X5" s="7" t="s">
        <v>10</v>
      </c>
      <c r="Y5" s="132" t="s">
        <v>100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22.54168889914533</v>
      </c>
      <c r="D6" s="60"/>
      <c r="E6" s="16"/>
      <c r="F6" s="16">
        <f aca="true" t="shared" si="0" ref="F6:F11">H$13*C6+H$14</f>
        <v>2.1411424730687534</v>
      </c>
      <c r="G6" s="35"/>
      <c r="H6" s="38">
        <f aca="true" t="shared" si="1" ref="H6:H11">10^F6</f>
        <v>138.4020341186311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101</v>
      </c>
      <c r="S6" s="9">
        <v>1</v>
      </c>
      <c r="T6" s="72">
        <f aca="true" t="shared" si="2" ref="T6:T11">M50</f>
        <v>0</v>
      </c>
      <c r="U6" s="103">
        <f aca="true" t="shared" si="3" ref="U6:U11">O50</f>
        <v>59.70234283667201</v>
      </c>
      <c r="V6" s="16">
        <f aca="true" t="shared" si="4" ref="V6:V11">LOG10(U6)</f>
        <v>1.775991374028438</v>
      </c>
      <c r="W6" s="16" t="e">
        <f aca="true" t="shared" si="5" ref="W6:W11">Y$13*T6+Y$14</f>
        <v>#DIV/0!</v>
      </c>
      <c r="X6" s="35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113.39100322475323</v>
      </c>
      <c r="D7" s="103">
        <v>4100.186260614698</v>
      </c>
      <c r="E7" s="16">
        <f>LOG10(D7)</f>
        <v>3.6128035860172423</v>
      </c>
      <c r="F7" s="16">
        <f t="shared" si="0"/>
        <v>3.6128035860172427</v>
      </c>
      <c r="G7" s="35">
        <f>((ABS(F7-E7))/F7)*10</f>
        <v>1.229209391755578E-15</v>
      </c>
      <c r="H7" s="38">
        <f t="shared" si="1"/>
        <v>4100.186260614705</v>
      </c>
      <c r="J7" s="47" t="s">
        <v>25</v>
      </c>
      <c r="K7" s="48"/>
      <c r="L7" s="19"/>
      <c r="M7" s="71"/>
      <c r="N7" s="111"/>
      <c r="O7" s="21">
        <f aca="true" t="shared" si="8" ref="O7:O18">H$13*N7+H$14</f>
        <v>1.7759913740284379</v>
      </c>
      <c r="P7" s="62">
        <f aca="true" t="shared" si="9" ref="P7:P18">10^O7</f>
        <v>59.70234283667201</v>
      </c>
      <c r="S7" s="9">
        <v>2</v>
      </c>
      <c r="T7" s="72">
        <f t="shared" si="2"/>
        <v>0</v>
      </c>
      <c r="U7" s="103">
        <f t="shared" si="3"/>
        <v>59.70234283667201</v>
      </c>
      <c r="V7" s="16">
        <f t="shared" si="4"/>
        <v>1.775991374028438</v>
      </c>
      <c r="W7" s="16" t="e">
        <f t="shared" si="5"/>
        <v>#DIV/0!</v>
      </c>
      <c r="X7" s="35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101</v>
      </c>
    </row>
    <row r="8" spans="2:30" ht="13.5" thickBot="1">
      <c r="B8" s="9">
        <v>3</v>
      </c>
      <c r="C8" s="111">
        <v>145.3457916327887</v>
      </c>
      <c r="D8" s="103">
        <v>13503.202046352077</v>
      </c>
      <c r="E8" s="16">
        <f>LOG10(D8)</f>
        <v>4.130436765988832</v>
      </c>
      <c r="F8" s="16">
        <f t="shared" si="0"/>
        <v>4.130436765988833</v>
      </c>
      <c r="G8" s="35">
        <f>((ABS(F8-E8))/F8)*10</f>
        <v>2.150325667768682E-15</v>
      </c>
      <c r="H8" s="38">
        <f t="shared" si="1"/>
        <v>13503.202046352124</v>
      </c>
      <c r="J8" s="49" t="s">
        <v>20</v>
      </c>
      <c r="K8" s="50" t="s">
        <v>21</v>
      </c>
      <c r="L8" s="19"/>
      <c r="M8" s="71"/>
      <c r="N8" s="111"/>
      <c r="O8" s="21">
        <f t="shared" si="8"/>
        <v>1.7759913740284379</v>
      </c>
      <c r="P8" s="62">
        <f t="shared" si="9"/>
        <v>59.70234283667201</v>
      </c>
      <c r="S8" s="9">
        <v>3</v>
      </c>
      <c r="T8" s="72">
        <f t="shared" si="2"/>
        <v>0</v>
      </c>
      <c r="U8" s="103">
        <f t="shared" si="3"/>
        <v>59.70234283667201</v>
      </c>
      <c r="V8" s="16">
        <f t="shared" si="4"/>
        <v>1.775991374028438</v>
      </c>
      <c r="W8" s="16" t="e">
        <f t="shared" si="5"/>
        <v>#DIV/0!</v>
      </c>
      <c r="X8" s="35" t="e">
        <f t="shared" si="6"/>
        <v>#DIV/0!</v>
      </c>
      <c r="Y8" s="38" t="e">
        <f t="shared" si="7"/>
        <v>#DIV/0!</v>
      </c>
      <c r="AA8" s="105"/>
      <c r="AB8" s="58"/>
      <c r="AC8" s="106" t="e">
        <f aca="true" t="shared" si="10" ref="AC8:AC19">Y$13*AB8+Y$14</f>
        <v>#DIV/0!</v>
      </c>
      <c r="AD8" s="62" t="e">
        <f aca="true" t="shared" si="11" ref="AD8:AD19">10^AC8</f>
        <v>#DIV/0!</v>
      </c>
    </row>
    <row r="9" spans="2:30" ht="12.75">
      <c r="B9" s="9">
        <v>4</v>
      </c>
      <c r="C9" s="111">
        <v>177.6297477981273</v>
      </c>
      <c r="D9" s="103">
        <v>45019.64948653157</v>
      </c>
      <c r="E9" s="16">
        <f>LOG10(D9)</f>
        <v>4.653402109352689</v>
      </c>
      <c r="F9" s="16">
        <f t="shared" si="0"/>
        <v>4.653402109352689</v>
      </c>
      <c r="G9" s="35">
        <f>((ABS(F9-E9))/F9)*10</f>
        <v>0</v>
      </c>
      <c r="H9" s="38">
        <f t="shared" si="1"/>
        <v>45019.64948653165</v>
      </c>
      <c r="J9" s="58"/>
      <c r="K9" s="1">
        <f aca="true" t="shared" si="12" ref="K9:K16">J9/4</f>
        <v>0</v>
      </c>
      <c r="L9" s="19"/>
      <c r="M9" s="71"/>
      <c r="N9" s="111"/>
      <c r="O9" s="21">
        <f t="shared" si="8"/>
        <v>1.7759913740284379</v>
      </c>
      <c r="P9" s="62">
        <f t="shared" si="9"/>
        <v>59.70234283667201</v>
      </c>
      <c r="S9" s="9">
        <v>4</v>
      </c>
      <c r="T9" s="72">
        <f t="shared" si="2"/>
        <v>0</v>
      </c>
      <c r="U9" s="103">
        <f t="shared" si="3"/>
        <v>59.70234283667201</v>
      </c>
      <c r="V9" s="16">
        <f t="shared" si="4"/>
        <v>1.775991374028438</v>
      </c>
      <c r="W9" s="16" t="e">
        <f t="shared" si="5"/>
        <v>#DIV/0!</v>
      </c>
      <c r="X9" s="35" t="e">
        <f t="shared" si="6"/>
        <v>#DIV/0!</v>
      </c>
      <c r="Y9" s="38" t="e">
        <f t="shared" si="7"/>
        <v>#DIV/0!</v>
      </c>
      <c r="AA9" s="105"/>
      <c r="AB9" s="58"/>
      <c r="AC9" s="106" t="e">
        <f t="shared" si="10"/>
        <v>#DIV/0!</v>
      </c>
      <c r="AD9" s="62" t="e">
        <f t="shared" si="11"/>
        <v>#DIV/0!</v>
      </c>
    </row>
    <row r="10" spans="2:30" ht="12.75">
      <c r="B10" s="9">
        <v>5</v>
      </c>
      <c r="C10" s="111">
        <v>210.3734256917553</v>
      </c>
      <c r="D10" s="103">
        <v>152691.35529316225</v>
      </c>
      <c r="E10" s="16">
        <f>LOG10(D10)</f>
        <v>5.183814449926411</v>
      </c>
      <c r="F10" s="16">
        <f t="shared" si="0"/>
        <v>5.183814449926411</v>
      </c>
      <c r="G10" s="35">
        <f>((ABS(F10-E10))/F10)*10</f>
        <v>0</v>
      </c>
      <c r="H10" s="38">
        <f t="shared" si="1"/>
        <v>152691.35529316225</v>
      </c>
      <c r="J10" s="58"/>
      <c r="K10" s="1">
        <f t="shared" si="12"/>
        <v>0</v>
      </c>
      <c r="L10" s="19"/>
      <c r="M10" s="71"/>
      <c r="N10" s="111"/>
      <c r="O10" s="21">
        <f t="shared" si="8"/>
        <v>1.7759913740284379</v>
      </c>
      <c r="P10" s="62">
        <f t="shared" si="9"/>
        <v>59.70234283667201</v>
      </c>
      <c r="S10" s="9">
        <v>5</v>
      </c>
      <c r="T10" s="72">
        <f t="shared" si="2"/>
        <v>0</v>
      </c>
      <c r="U10" s="103">
        <f t="shared" si="3"/>
        <v>59.70234283667201</v>
      </c>
      <c r="V10" s="16">
        <f t="shared" si="4"/>
        <v>1.775991374028438</v>
      </c>
      <c r="W10" s="16" t="e">
        <f t="shared" si="5"/>
        <v>#DIV/0!</v>
      </c>
      <c r="X10" s="35" t="e">
        <f t="shared" si="6"/>
        <v>#DIV/0!</v>
      </c>
      <c r="Y10" s="38" t="e">
        <f t="shared" si="7"/>
        <v>#DIV/0!</v>
      </c>
      <c r="AA10" s="105"/>
      <c r="AB10" s="58"/>
      <c r="AC10" s="106" t="e">
        <f t="shared" si="10"/>
        <v>#DIV/0!</v>
      </c>
      <c r="AD10" s="62" t="e">
        <f t="shared" si="11"/>
        <v>#DIV/0!</v>
      </c>
    </row>
    <row r="11" spans="2:30" ht="13.5" thickBot="1">
      <c r="B11" s="9">
        <v>6</v>
      </c>
      <c r="C11" s="111">
        <v>235.58524861710094</v>
      </c>
      <c r="D11" s="138">
        <v>391037.89500599325</v>
      </c>
      <c r="E11" s="16">
        <f>LOG10(D11)</f>
        <v>5.592218846384425</v>
      </c>
      <c r="F11" s="16">
        <f t="shared" si="0"/>
        <v>5.5922188463844265</v>
      </c>
      <c r="G11" s="35">
        <f>((ABS(F11-E11))/F11)*10</f>
        <v>3.1764794765654246E-15</v>
      </c>
      <c r="H11" s="38">
        <f t="shared" si="1"/>
        <v>391037.89500599535</v>
      </c>
      <c r="J11" s="58"/>
      <c r="K11" s="1">
        <f t="shared" si="12"/>
        <v>0</v>
      </c>
      <c r="L11" s="19"/>
      <c r="M11" s="71"/>
      <c r="N11" s="111"/>
      <c r="O11" s="21">
        <f t="shared" si="8"/>
        <v>1.7759913740284379</v>
      </c>
      <c r="P11" s="62">
        <f t="shared" si="9"/>
        <v>59.70234283667201</v>
      </c>
      <c r="S11" s="9">
        <v>6</v>
      </c>
      <c r="T11" s="72">
        <f t="shared" si="2"/>
        <v>0</v>
      </c>
      <c r="U11" s="103">
        <f t="shared" si="3"/>
        <v>59.70234283667201</v>
      </c>
      <c r="V11" s="16">
        <f t="shared" si="4"/>
        <v>1.775991374028438</v>
      </c>
      <c r="W11" s="16" t="e">
        <f t="shared" si="5"/>
        <v>#DIV/0!</v>
      </c>
      <c r="X11" s="35" t="e">
        <f t="shared" si="6"/>
        <v>#DIV/0!</v>
      </c>
      <c r="Y11" s="38" t="e">
        <f t="shared" si="7"/>
        <v>#DIV/0!</v>
      </c>
      <c r="AA11" s="105"/>
      <c r="AB11" s="58"/>
      <c r="AC11" s="106" t="e">
        <f t="shared" si="10"/>
        <v>#DIV/0!</v>
      </c>
      <c r="AD11" s="62" t="e">
        <f t="shared" si="11"/>
        <v>#DIV/0!</v>
      </c>
    </row>
    <row r="12" spans="5:30" ht="13.5" thickBot="1">
      <c r="E12" s="151" t="s">
        <v>50</v>
      </c>
      <c r="F12" s="152"/>
      <c r="G12" s="89">
        <f>AVERAGE(G7:G11)</f>
        <v>1.311202907217937E-15</v>
      </c>
      <c r="J12" s="58"/>
      <c r="K12" s="1">
        <f t="shared" si="12"/>
        <v>0</v>
      </c>
      <c r="L12" s="19"/>
      <c r="M12" s="71"/>
      <c r="N12" s="111"/>
      <c r="O12" s="21">
        <f t="shared" si="8"/>
        <v>1.7759913740284379</v>
      </c>
      <c r="P12" s="62">
        <f t="shared" si="9"/>
        <v>59.70234283667201</v>
      </c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10"/>
        <v>#DIV/0!</v>
      </c>
      <c r="AD12" s="62" t="e">
        <f t="shared" si="11"/>
        <v>#DIV/0!</v>
      </c>
    </row>
    <row r="13" spans="7:30" ht="12.75">
      <c r="G13" s="82" t="s">
        <v>28</v>
      </c>
      <c r="H13" s="83">
        <f>SLOPE(E7:E11,C7:C11)</f>
        <v>0.016198923721911555</v>
      </c>
      <c r="J13" s="58"/>
      <c r="K13" s="1">
        <f t="shared" si="12"/>
        <v>0</v>
      </c>
      <c r="L13" s="19"/>
      <c r="M13" s="71"/>
      <c r="N13" s="111"/>
      <c r="O13" s="21">
        <f t="shared" si="8"/>
        <v>1.7759913740284379</v>
      </c>
      <c r="P13" s="62">
        <f t="shared" si="9"/>
        <v>59.70234283667201</v>
      </c>
      <c r="X13" s="82" t="s">
        <v>28</v>
      </c>
      <c r="Y13" s="83" t="e">
        <f>SLOPE(V7:V11,T7:T11)</f>
        <v>#DIV/0!</v>
      </c>
      <c r="AA13" s="105"/>
      <c r="AB13" s="58"/>
      <c r="AC13" s="106" t="e">
        <f t="shared" si="10"/>
        <v>#DIV/0!</v>
      </c>
      <c r="AD13" s="62" t="e">
        <f t="shared" si="11"/>
        <v>#DIV/0!</v>
      </c>
    </row>
    <row r="14" spans="7:30" ht="12.75">
      <c r="G14" s="84" t="s">
        <v>29</v>
      </c>
      <c r="H14" s="85">
        <f>INTERCEPT(E7:E11,C7:C11)</f>
        <v>1.7759913740284379</v>
      </c>
      <c r="I14" s="18"/>
      <c r="J14" s="58"/>
      <c r="K14" s="1">
        <f t="shared" si="12"/>
        <v>0</v>
      </c>
      <c r="L14" s="19"/>
      <c r="M14" s="71"/>
      <c r="N14" s="58"/>
      <c r="O14" s="21">
        <f t="shared" si="8"/>
        <v>1.7759913740284379</v>
      </c>
      <c r="P14" s="62">
        <f t="shared" si="9"/>
        <v>59.70234283667201</v>
      </c>
      <c r="X14" s="84" t="s">
        <v>29</v>
      </c>
      <c r="Y14" s="85" t="e">
        <f>INTERCEPT(V7:V11,T7:T11)</f>
        <v>#DIV/0!</v>
      </c>
      <c r="AA14" s="105"/>
      <c r="AB14" s="58"/>
      <c r="AC14" s="106" t="e">
        <f t="shared" si="10"/>
        <v>#DIV/0!</v>
      </c>
      <c r="AD14" s="62" t="e">
        <f t="shared" si="11"/>
        <v>#DIV/0!</v>
      </c>
    </row>
    <row r="15" spans="7:30" ht="13.5" thickBot="1">
      <c r="G15" s="86" t="s">
        <v>30</v>
      </c>
      <c r="H15" s="87">
        <f>RSQ(E7:E11,C7:C11)</f>
        <v>1.0000000000000004</v>
      </c>
      <c r="I15" s="18"/>
      <c r="J15" s="58"/>
      <c r="K15" s="1">
        <f t="shared" si="12"/>
        <v>0</v>
      </c>
      <c r="L15" s="19"/>
      <c r="M15" s="71"/>
      <c r="N15" s="58"/>
      <c r="O15" s="21">
        <f t="shared" si="8"/>
        <v>1.7759913740284379</v>
      </c>
      <c r="P15" s="62">
        <f t="shared" si="9"/>
        <v>59.70234283667201</v>
      </c>
      <c r="X15" s="86" t="s">
        <v>30</v>
      </c>
      <c r="Y15" s="87" t="e">
        <f>RSQ(V7:V11,T7:T11)</f>
        <v>#DIV/0!</v>
      </c>
      <c r="AA15" s="105"/>
      <c r="AB15" s="58"/>
      <c r="AC15" s="106" t="e">
        <f t="shared" si="10"/>
        <v>#DIV/0!</v>
      </c>
      <c r="AD15" s="62" t="e">
        <f t="shared" si="11"/>
        <v>#DIV/0!</v>
      </c>
    </row>
    <row r="16" spans="9:30" ht="12.75">
      <c r="I16" s="18"/>
      <c r="J16" s="58"/>
      <c r="K16" s="1">
        <f t="shared" si="12"/>
        <v>0</v>
      </c>
      <c r="L16" s="19"/>
      <c r="M16" s="71"/>
      <c r="N16" s="58"/>
      <c r="O16" s="21">
        <f t="shared" si="8"/>
        <v>1.7759913740284379</v>
      </c>
      <c r="P16" s="62">
        <f t="shared" si="9"/>
        <v>59.70234283667201</v>
      </c>
      <c r="AA16" s="105"/>
      <c r="AB16" s="58"/>
      <c r="AC16" s="106" t="e">
        <f t="shared" si="10"/>
        <v>#DIV/0!</v>
      </c>
      <c r="AD16" s="62" t="e">
        <f t="shared" si="11"/>
        <v>#DIV/0!</v>
      </c>
    </row>
    <row r="17" spans="12:30" ht="12.75">
      <c r="L17" s="19"/>
      <c r="M17" s="71"/>
      <c r="N17" s="58"/>
      <c r="O17" s="21">
        <f t="shared" si="8"/>
        <v>1.7759913740284379</v>
      </c>
      <c r="P17" s="62">
        <f t="shared" si="9"/>
        <v>59.70234283667201</v>
      </c>
      <c r="AA17" s="105"/>
      <c r="AB17" s="58"/>
      <c r="AC17" s="106" t="e">
        <f t="shared" si="10"/>
        <v>#DIV/0!</v>
      </c>
      <c r="AD17" s="62" t="e">
        <f t="shared" si="11"/>
        <v>#DIV/0!</v>
      </c>
    </row>
    <row r="18" spans="12:30" ht="13.5" thickBot="1">
      <c r="L18" s="19"/>
      <c r="M18" s="71"/>
      <c r="N18" s="58"/>
      <c r="O18" s="21">
        <f t="shared" si="8"/>
        <v>1.7759913740284379</v>
      </c>
      <c r="P18" s="62">
        <f t="shared" si="9"/>
        <v>59.70234283667201</v>
      </c>
      <c r="AA18" s="105"/>
      <c r="AB18" s="58"/>
      <c r="AC18" s="106" t="e">
        <f t="shared" si="10"/>
        <v>#DIV/0!</v>
      </c>
      <c r="AD18" s="62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AA19" s="105"/>
      <c r="AB19" s="58"/>
      <c r="AC19" s="106" t="e">
        <f t="shared" si="10"/>
        <v>#DIV/0!</v>
      </c>
      <c r="AD19" s="62" t="e">
        <f t="shared" si="11"/>
        <v>#DIV/0!</v>
      </c>
    </row>
    <row r="20" spans="10:15" ht="15">
      <c r="J20" s="53" t="s">
        <v>31</v>
      </c>
      <c r="K20" s="54"/>
      <c r="L20" s="19"/>
      <c r="M20" s="65" t="s">
        <v>33</v>
      </c>
      <c r="N20" s="66"/>
      <c r="O20" s="19"/>
    </row>
    <row r="21" spans="10:15" ht="15">
      <c r="J21" s="47" t="s">
        <v>36</v>
      </c>
      <c r="K21" s="48"/>
      <c r="L21" s="19"/>
      <c r="M21" s="39" t="s">
        <v>41</v>
      </c>
      <c r="N21" s="40"/>
      <c r="O21" s="19"/>
    </row>
    <row r="22" spans="10:15" ht="15">
      <c r="J22" s="47" t="s">
        <v>25</v>
      </c>
      <c r="K22" s="48"/>
      <c r="L22" s="19"/>
      <c r="M22" s="39" t="s">
        <v>42</v>
      </c>
      <c r="N22" s="40"/>
      <c r="O22" s="19"/>
    </row>
    <row r="23" spans="10:15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</row>
    <row r="24" spans="10:15" ht="12.75">
      <c r="J24" s="59"/>
      <c r="K24" s="61" t="e">
        <f aca="true" t="shared" si="13" ref="K24:K31">LOG10(J24*10)*(64)</f>
        <v>#NUM!</v>
      </c>
      <c r="L24" s="19"/>
      <c r="M24" s="39" t="s">
        <v>44</v>
      </c>
      <c r="N24" s="40"/>
      <c r="O24" s="19"/>
    </row>
    <row r="25" spans="10:15" ht="12.75">
      <c r="J25" s="58"/>
      <c r="K25" s="61" t="e">
        <f t="shared" si="13"/>
        <v>#NUM!</v>
      </c>
      <c r="L25" s="19"/>
      <c r="M25" s="39" t="s">
        <v>40</v>
      </c>
      <c r="N25" s="40"/>
      <c r="O25" s="19"/>
    </row>
    <row r="26" spans="10:15" ht="12.75">
      <c r="J26" s="58"/>
      <c r="K26" s="61" t="e">
        <f t="shared" si="13"/>
        <v>#NUM!</v>
      </c>
      <c r="L26" s="19"/>
      <c r="M26" s="67" t="s">
        <v>45</v>
      </c>
      <c r="N26" s="40"/>
      <c r="O26" s="19"/>
    </row>
    <row r="27" spans="10:15" ht="12.75">
      <c r="J27" s="58"/>
      <c r="K27" s="61" t="e">
        <f t="shared" si="13"/>
        <v>#NUM!</v>
      </c>
      <c r="L27" s="19"/>
      <c r="M27" s="41" t="s">
        <v>46</v>
      </c>
      <c r="N27" s="42"/>
      <c r="O27" s="19"/>
    </row>
    <row r="28" spans="10:15" ht="12.75">
      <c r="J28" s="58"/>
      <c r="K28" s="61" t="e">
        <f t="shared" si="13"/>
        <v>#NUM!</v>
      </c>
      <c r="L28" s="19"/>
      <c r="O28" s="19"/>
    </row>
    <row r="29" spans="10:15" ht="12.75">
      <c r="J29" s="58"/>
      <c r="K29" s="61" t="e">
        <f t="shared" si="13"/>
        <v>#NUM!</v>
      </c>
      <c r="L29" s="19"/>
      <c r="O29" s="19"/>
    </row>
    <row r="30" spans="10:15" ht="12.75">
      <c r="J30" s="58"/>
      <c r="K30" s="61" t="e">
        <f t="shared" si="13"/>
        <v>#NUM!</v>
      </c>
      <c r="L30" s="19"/>
      <c r="O30" s="19"/>
    </row>
    <row r="31" spans="10:15" ht="12.75">
      <c r="J31" s="58"/>
      <c r="K31" s="61" t="e">
        <f t="shared" si="13"/>
        <v>#NUM!</v>
      </c>
      <c r="L31" s="19"/>
      <c r="O31" s="19"/>
    </row>
    <row r="32" spans="12:15" ht="12.75">
      <c r="L32" s="19"/>
      <c r="M32" s="19"/>
      <c r="N32" s="19"/>
      <c r="O32" s="19"/>
    </row>
    <row r="33" spans="12:15" ht="13.5" thickBot="1">
      <c r="L33" s="19"/>
      <c r="M33" s="19"/>
      <c r="N33" s="19"/>
      <c r="O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106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6" t="s">
        <v>101</v>
      </c>
      <c r="P38" s="147" t="s">
        <v>107</v>
      </c>
    </row>
    <row r="39" spans="10:16" ht="12.75">
      <c r="J39" s="59">
        <v>3.75</v>
      </c>
      <c r="K39" s="61">
        <f aca="true" t="shared" si="14" ref="K39:K46">LOG10(J39)*(64)</f>
        <v>36.738001134574006</v>
      </c>
      <c r="L39" s="19"/>
      <c r="M39" s="59">
        <f>N7</f>
        <v>0</v>
      </c>
      <c r="N39" s="61">
        <f>10^(4*(M39/256))</f>
        <v>1</v>
      </c>
      <c r="O39" s="61">
        <f>P7</f>
        <v>59.70234283667201</v>
      </c>
      <c r="P39" s="107">
        <f>O39/N39</f>
        <v>59.70234283667201</v>
      </c>
    </row>
    <row r="40" spans="10:16" ht="12.75">
      <c r="J40" s="58">
        <v>13.29</v>
      </c>
      <c r="K40" s="61">
        <f t="shared" si="14"/>
        <v>71.90559878033484</v>
      </c>
      <c r="L40" s="19"/>
      <c r="M40" s="59">
        <f>N8</f>
        <v>0</v>
      </c>
      <c r="N40" s="61">
        <f>10^(4*(M40/256))</f>
        <v>1</v>
      </c>
      <c r="O40" s="61">
        <f>P8</f>
        <v>59.70234283667201</v>
      </c>
      <c r="P40" s="107">
        <f>O40/N40</f>
        <v>59.70234283667201</v>
      </c>
    </row>
    <row r="41" spans="10:16" ht="12.75">
      <c r="J41" s="58">
        <v>29.44</v>
      </c>
      <c r="K41" s="61">
        <f t="shared" si="14"/>
        <v>94.01201956258951</v>
      </c>
      <c r="L41" s="19"/>
      <c r="M41" s="59">
        <f>N9</f>
        <v>0</v>
      </c>
      <c r="N41" s="61">
        <f>10^(4*(M41/256))</f>
        <v>1</v>
      </c>
      <c r="O41" s="61">
        <f>P9</f>
        <v>59.70234283667201</v>
      </c>
      <c r="P41" s="107">
        <f>O41/N41</f>
        <v>59.70234283667201</v>
      </c>
    </row>
    <row r="42" spans="10:16" ht="12.75">
      <c r="J42" s="58">
        <v>81.54</v>
      </c>
      <c r="K42" s="61">
        <f t="shared" si="14"/>
        <v>122.32772525543282</v>
      </c>
      <c r="L42" s="19"/>
      <c r="M42" s="59">
        <f>N10</f>
        <v>0</v>
      </c>
      <c r="N42" s="61">
        <f>10^(4*(M42/256))</f>
        <v>1</v>
      </c>
      <c r="O42" s="61">
        <f>P10</f>
        <v>59.70234283667201</v>
      </c>
      <c r="P42" s="107">
        <f>O42/N42</f>
        <v>59.70234283667201</v>
      </c>
    </row>
    <row r="43" spans="10:16" ht="12.75">
      <c r="J43" s="58">
        <v>208.67</v>
      </c>
      <c r="K43" s="61">
        <f t="shared" si="14"/>
        <v>148.4454410270008</v>
      </c>
      <c r="L43" s="19"/>
      <c r="M43" s="59">
        <f>N11</f>
        <v>0</v>
      </c>
      <c r="N43" s="61">
        <f>10^(4*(M43/256))</f>
        <v>1</v>
      </c>
      <c r="O43" s="61">
        <f>P11</f>
        <v>59.70234283667201</v>
      </c>
      <c r="P43" s="107">
        <f>O43/N43</f>
        <v>59.70234283667201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>
        <v>597.25</v>
      </c>
      <c r="K44" s="61">
        <f t="shared" si="14"/>
        <v>177.6739941390026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8">
        <v>1951</v>
      </c>
      <c r="K45" s="61">
        <f t="shared" si="14"/>
        <v>210.57646524124917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>
        <v>4877.91</v>
      </c>
      <c r="K46" s="61">
        <f t="shared" si="14"/>
        <v>236.04696211779026</v>
      </c>
      <c r="M46" s="153" t="s">
        <v>103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45" t="s">
        <v>105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8"/>
      <c r="N50" s="61">
        <f aca="true" t="shared" si="15" ref="N50:N55">10^(4*(M50/256))</f>
        <v>1</v>
      </c>
      <c r="O50" s="37">
        <f>P39*N50</f>
        <v>59.70234283667201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5"/>
        <v>1</v>
      </c>
      <c r="O51" s="38">
        <f>P39*N51</f>
        <v>59.70234283667201</v>
      </c>
    </row>
    <row r="52" spans="9:15" ht="15">
      <c r="I52" s="17"/>
      <c r="J52" s="47" t="s">
        <v>25</v>
      </c>
      <c r="K52" s="48"/>
      <c r="M52" s="109"/>
      <c r="N52" s="61">
        <f t="shared" si="15"/>
        <v>1</v>
      </c>
      <c r="O52" s="38">
        <f>P39*N52</f>
        <v>59.70234283667201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5"/>
        <v>1</v>
      </c>
      <c r="O53" s="38">
        <f>P39*N53</f>
        <v>59.70234283667201</v>
      </c>
    </row>
    <row r="54" spans="10:15" ht="12.75">
      <c r="J54" s="59"/>
      <c r="K54" s="61" t="e">
        <f aca="true" t="shared" si="16" ref="K54:K61">LOG10(J54)*(256/LOG10(262144))</f>
        <v>#NUM!</v>
      </c>
      <c r="M54" s="109"/>
      <c r="N54" s="61">
        <f t="shared" si="15"/>
        <v>1</v>
      </c>
      <c r="O54" s="38">
        <f>P39*N54</f>
        <v>59.70234283667201</v>
      </c>
    </row>
    <row r="55" spans="10:15" ht="12.75">
      <c r="J55" s="58"/>
      <c r="K55" s="61" t="e">
        <f t="shared" si="16"/>
        <v>#NUM!</v>
      </c>
      <c r="M55" s="109"/>
      <c r="N55" s="61">
        <f t="shared" si="15"/>
        <v>1</v>
      </c>
      <c r="O55" s="38">
        <f>P39*N55</f>
        <v>59.70234283667201</v>
      </c>
    </row>
    <row r="56" spans="10:11" ht="12.75">
      <c r="J56" s="58"/>
      <c r="K56" s="61" t="e">
        <f t="shared" si="16"/>
        <v>#NUM!</v>
      </c>
    </row>
    <row r="57" spans="10:11" ht="12.75">
      <c r="J57" s="58"/>
      <c r="K57" s="61" t="e">
        <f t="shared" si="16"/>
        <v>#NUM!</v>
      </c>
    </row>
    <row r="58" spans="10:11" ht="12.75">
      <c r="J58" s="58"/>
      <c r="K58" s="61" t="e">
        <f t="shared" si="16"/>
        <v>#NUM!</v>
      </c>
    </row>
    <row r="59" spans="10:11" ht="12.75">
      <c r="J59" s="58"/>
      <c r="K59" s="61" t="e">
        <f t="shared" si="16"/>
        <v>#NUM!</v>
      </c>
    </row>
    <row r="60" spans="10:11" ht="12.75">
      <c r="J60" s="58"/>
      <c r="K60" s="61" t="e">
        <f t="shared" si="16"/>
        <v>#NUM!</v>
      </c>
    </row>
    <row r="61" spans="10:11" ht="12.75">
      <c r="J61" s="58"/>
      <c r="K61" s="61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E55" sqref="E55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68" t="s">
        <v>27</v>
      </c>
      <c r="C1" s="26"/>
      <c r="D1" s="25"/>
      <c r="E1" s="25"/>
      <c r="F1" s="25"/>
      <c r="G1" s="24"/>
      <c r="J1" s="22"/>
    </row>
    <row r="3" spans="2:18" ht="28.5" thickBot="1">
      <c r="B3" s="64" t="s">
        <v>9</v>
      </c>
      <c r="C3" s="10"/>
      <c r="D3" s="10"/>
      <c r="E3" s="10"/>
      <c r="F3" s="10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69.09128526403659</v>
      </c>
      <c r="D6" s="60"/>
      <c r="E6" s="16"/>
      <c r="F6" s="16">
        <f aca="true" t="shared" si="0" ref="F6:F11">H$13*C6+H$14</f>
        <v>1.7664801118795852</v>
      </c>
      <c r="G6" s="35"/>
      <c r="H6" s="38">
        <f aca="true" t="shared" si="1" ref="H6:H11">10^F6</f>
        <v>58.40904585895818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48</v>
      </c>
      <c r="S6" s="9">
        <v>1</v>
      </c>
      <c r="T6" s="72">
        <f aca="true" t="shared" si="2" ref="T6:T11">M50</f>
        <v>0</v>
      </c>
      <c r="U6" s="103">
        <f aca="true" t="shared" si="3" ref="U6:U11">O50</f>
        <v>1.5008320973190818</v>
      </c>
      <c r="V6" s="16">
        <f aca="true" t="shared" si="4" ref="V6:V11">LOG10(U6)</f>
        <v>0.17633210910768418</v>
      </c>
      <c r="W6" s="16" t="e">
        <f aca="true" t="shared" si="5" ref="W6:W11">Y$13*T6+Y$14</f>
        <v>#DIV/0!</v>
      </c>
      <c r="X6" s="35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152.35593956181083</v>
      </c>
      <c r="D7" s="60">
        <v>4447</v>
      </c>
      <c r="E7" s="16">
        <f>LOG10(D7)</f>
        <v>3.648067129448935</v>
      </c>
      <c r="F7" s="16">
        <f t="shared" si="0"/>
        <v>3.6828306794962073</v>
      </c>
      <c r="G7" s="35">
        <f>((ABS(F7-E7))/F7)*10</f>
        <v>0.0943935604773119</v>
      </c>
      <c r="H7" s="38">
        <f t="shared" si="1"/>
        <v>4817.599349150143</v>
      </c>
      <c r="J7" s="47" t="s">
        <v>25</v>
      </c>
      <c r="K7" s="48"/>
      <c r="L7" s="19"/>
      <c r="M7" s="71"/>
      <c r="N7" s="111"/>
      <c r="O7" s="21">
        <f aca="true" t="shared" si="8" ref="O7:O18">H$13*N7+H$14</f>
        <v>0.17633210910768415</v>
      </c>
      <c r="P7" s="62">
        <f aca="true" t="shared" si="9" ref="P7:P18">10^O7</f>
        <v>1.5008320973190818</v>
      </c>
      <c r="S7" s="9">
        <v>2</v>
      </c>
      <c r="T7" s="72">
        <f t="shared" si="2"/>
        <v>0</v>
      </c>
      <c r="U7" s="103">
        <f t="shared" si="3"/>
        <v>1.5008320973190818</v>
      </c>
      <c r="V7" s="16">
        <f t="shared" si="4"/>
        <v>0.17633210910768418</v>
      </c>
      <c r="W7" s="16" t="e">
        <f t="shared" si="5"/>
        <v>#DIV/0!</v>
      </c>
      <c r="X7" s="35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48</v>
      </c>
    </row>
    <row r="8" spans="2:30" ht="13.5" thickBot="1">
      <c r="B8" s="9">
        <v>3</v>
      </c>
      <c r="C8" s="111">
        <v>175.10849061959263</v>
      </c>
      <c r="D8" s="60">
        <v>14227</v>
      </c>
      <c r="E8" s="16">
        <f>LOG10(D8)</f>
        <v>4.1531133315106095</v>
      </c>
      <c r="F8" s="16">
        <f t="shared" si="0"/>
        <v>4.206484617677176</v>
      </c>
      <c r="G8" s="35">
        <f>((ABS(F8-E8))/F8)*10</f>
        <v>0.1268785958286422</v>
      </c>
      <c r="H8" s="38">
        <f t="shared" si="1"/>
        <v>16087.353969081689</v>
      </c>
      <c r="J8" s="49" t="s">
        <v>20</v>
      </c>
      <c r="K8" s="50" t="s">
        <v>21</v>
      </c>
      <c r="L8" s="19"/>
      <c r="M8" s="71"/>
      <c r="N8" s="111"/>
      <c r="O8" s="21">
        <f t="shared" si="8"/>
        <v>0.17633210910768415</v>
      </c>
      <c r="P8" s="62">
        <f t="shared" si="9"/>
        <v>1.5008320973190818</v>
      </c>
      <c r="S8" s="9">
        <v>3</v>
      </c>
      <c r="T8" s="72">
        <f t="shared" si="2"/>
        <v>0</v>
      </c>
      <c r="U8" s="103">
        <f t="shared" si="3"/>
        <v>1.5008320973190818</v>
      </c>
      <c r="V8" s="16">
        <f t="shared" si="4"/>
        <v>0.17633210910768418</v>
      </c>
      <c r="W8" s="16" t="e">
        <f t="shared" si="5"/>
        <v>#DIV/0!</v>
      </c>
      <c r="X8" s="35" t="e">
        <f t="shared" si="6"/>
        <v>#DIV/0!</v>
      </c>
      <c r="Y8" s="38" t="e">
        <f t="shared" si="7"/>
        <v>#DIV/0!</v>
      </c>
      <c r="AA8" s="105"/>
      <c r="AB8" s="58"/>
      <c r="AC8" s="106" t="e">
        <f aca="true" t="shared" si="10" ref="AC8:AC19">Y$13*AB8+Y$14</f>
        <v>#DIV/0!</v>
      </c>
      <c r="AD8" s="62" t="e">
        <f aca="true" t="shared" si="11" ref="AD8:AD19">10^AC8</f>
        <v>#DIV/0!</v>
      </c>
    </row>
    <row r="9" spans="2:30" ht="12.75">
      <c r="B9" s="9">
        <v>4</v>
      </c>
      <c r="C9" s="111">
        <v>189.49545503853935</v>
      </c>
      <c r="D9" s="60">
        <v>46322</v>
      </c>
      <c r="E9" s="16">
        <f>LOG10(D9)</f>
        <v>4.665787302235192</v>
      </c>
      <c r="F9" s="16">
        <f t="shared" si="0"/>
        <v>4.537603117634314</v>
      </c>
      <c r="G9" s="35">
        <f>((ABS(F9-E9))/F9)*10</f>
        <v>0.28249316054707685</v>
      </c>
      <c r="H9" s="38">
        <f t="shared" si="1"/>
        <v>34482.84719357162</v>
      </c>
      <c r="J9" s="58"/>
      <c r="K9" s="1">
        <f aca="true" t="shared" si="12" ref="K9:K16">J9/4</f>
        <v>0</v>
      </c>
      <c r="L9" s="19"/>
      <c r="M9" s="71"/>
      <c r="N9" s="111"/>
      <c r="O9" s="21">
        <f t="shared" si="8"/>
        <v>0.17633210910768415</v>
      </c>
      <c r="P9" s="62">
        <f t="shared" si="9"/>
        <v>1.5008320973190818</v>
      </c>
      <c r="S9" s="9">
        <v>4</v>
      </c>
      <c r="T9" s="72">
        <f t="shared" si="2"/>
        <v>0</v>
      </c>
      <c r="U9" s="103">
        <f t="shared" si="3"/>
        <v>1.5008320973190818</v>
      </c>
      <c r="V9" s="16">
        <f t="shared" si="4"/>
        <v>0.17633210910768418</v>
      </c>
      <c r="W9" s="16" t="e">
        <f t="shared" si="5"/>
        <v>#DIV/0!</v>
      </c>
      <c r="X9" s="35" t="e">
        <f t="shared" si="6"/>
        <v>#DIV/0!</v>
      </c>
      <c r="Y9" s="38" t="e">
        <f t="shared" si="7"/>
        <v>#DIV/0!</v>
      </c>
      <c r="AA9" s="105"/>
      <c r="AB9" s="58"/>
      <c r="AC9" s="106" t="e">
        <f t="shared" si="10"/>
        <v>#DIV/0!</v>
      </c>
      <c r="AD9" s="62" t="e">
        <f t="shared" si="11"/>
        <v>#DIV/0!</v>
      </c>
    </row>
    <row r="10" spans="2:30" ht="12.75">
      <c r="B10" s="9">
        <v>5</v>
      </c>
      <c r="C10" s="111">
        <v>214.15329194615376</v>
      </c>
      <c r="D10" s="60">
        <v>133924</v>
      </c>
      <c r="E10" s="16">
        <f>LOG10(D10)</f>
        <v>5.126858412214183</v>
      </c>
      <c r="F10" s="16">
        <f t="shared" si="0"/>
        <v>5.1051075425625285</v>
      </c>
      <c r="G10" s="35">
        <f>((ABS(F10-E10))/F10)*10</f>
        <v>0.042606094916340764</v>
      </c>
      <c r="H10" s="38">
        <f t="shared" si="1"/>
        <v>127381.84724128884</v>
      </c>
      <c r="J10" s="58"/>
      <c r="K10" s="1">
        <f t="shared" si="12"/>
        <v>0</v>
      </c>
      <c r="L10" s="19"/>
      <c r="M10" s="71"/>
      <c r="N10" s="111"/>
      <c r="O10" s="21">
        <f t="shared" si="8"/>
        <v>0.17633210910768415</v>
      </c>
      <c r="P10" s="62">
        <f t="shared" si="9"/>
        <v>1.5008320973190818</v>
      </c>
      <c r="S10" s="9">
        <v>5</v>
      </c>
      <c r="T10" s="72">
        <f t="shared" si="2"/>
        <v>0</v>
      </c>
      <c r="U10" s="103">
        <f t="shared" si="3"/>
        <v>1.5008320973190818</v>
      </c>
      <c r="V10" s="16">
        <f t="shared" si="4"/>
        <v>0.17633210910768418</v>
      </c>
      <c r="W10" s="16" t="e">
        <f t="shared" si="5"/>
        <v>#DIV/0!</v>
      </c>
      <c r="X10" s="35" t="e">
        <f t="shared" si="6"/>
        <v>#DIV/0!</v>
      </c>
      <c r="Y10" s="38" t="e">
        <f t="shared" si="7"/>
        <v>#DIV/0!</v>
      </c>
      <c r="AA10" s="105"/>
      <c r="AB10" s="58"/>
      <c r="AC10" s="106" t="e">
        <f t="shared" si="10"/>
        <v>#DIV/0!</v>
      </c>
      <c r="AD10" s="62" t="e">
        <f t="shared" si="11"/>
        <v>#DIV/0!</v>
      </c>
    </row>
    <row r="11" spans="2:30" ht="13.5" thickBot="1">
      <c r="B11" s="9">
        <v>6</v>
      </c>
      <c r="C11" s="111">
        <v>231.49015471618114</v>
      </c>
      <c r="D11" s="117">
        <v>276897</v>
      </c>
      <c r="E11" s="16">
        <f>LOG10(D11)</f>
        <v>5.442318250471094</v>
      </c>
      <c r="F11" s="16">
        <f t="shared" si="0"/>
        <v>5.504118468509789</v>
      </c>
      <c r="G11" s="35">
        <f>((ABS(F11-E11))/F11)*10</f>
        <v>0.11227995616785384</v>
      </c>
      <c r="H11" s="38">
        <f t="shared" si="1"/>
        <v>319240.8573756913</v>
      </c>
      <c r="J11" s="58"/>
      <c r="K11" s="1">
        <f t="shared" si="12"/>
        <v>0</v>
      </c>
      <c r="L11" s="19"/>
      <c r="M11" s="71"/>
      <c r="N11" s="111"/>
      <c r="O11" s="21">
        <f t="shared" si="8"/>
        <v>0.17633210910768415</v>
      </c>
      <c r="P11" s="62">
        <f t="shared" si="9"/>
        <v>1.5008320973190818</v>
      </c>
      <c r="S11" s="9">
        <v>6</v>
      </c>
      <c r="T11" s="72">
        <f t="shared" si="2"/>
        <v>0</v>
      </c>
      <c r="U11" s="103">
        <f t="shared" si="3"/>
        <v>1.5008320973190818</v>
      </c>
      <c r="V11" s="16">
        <f t="shared" si="4"/>
        <v>0.17633210910768418</v>
      </c>
      <c r="W11" s="16" t="e">
        <f t="shared" si="5"/>
        <v>#DIV/0!</v>
      </c>
      <c r="X11" s="35" t="e">
        <f t="shared" si="6"/>
        <v>#DIV/0!</v>
      </c>
      <c r="Y11" s="38" t="e">
        <f t="shared" si="7"/>
        <v>#DIV/0!</v>
      </c>
      <c r="AA11" s="105"/>
      <c r="AB11" s="58"/>
      <c r="AC11" s="106" t="e">
        <f t="shared" si="10"/>
        <v>#DIV/0!</v>
      </c>
      <c r="AD11" s="62" t="e">
        <f t="shared" si="11"/>
        <v>#DIV/0!</v>
      </c>
    </row>
    <row r="12" spans="5:30" ht="13.5" thickBot="1">
      <c r="E12" s="151" t="s">
        <v>50</v>
      </c>
      <c r="F12" s="152"/>
      <c r="G12" s="89">
        <f>AVERAGE(G7:G11)</f>
        <v>0.1317302735874451</v>
      </c>
      <c r="J12" s="58"/>
      <c r="K12" s="1">
        <f t="shared" si="12"/>
        <v>0</v>
      </c>
      <c r="L12" s="19"/>
      <c r="M12" s="71"/>
      <c r="N12" s="111"/>
      <c r="O12" s="21">
        <f t="shared" si="8"/>
        <v>0.17633210910768415</v>
      </c>
      <c r="P12" s="62">
        <f t="shared" si="9"/>
        <v>1.5008320973190818</v>
      </c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10"/>
        <v>#DIV/0!</v>
      </c>
      <c r="AD12" s="62" t="e">
        <f t="shared" si="11"/>
        <v>#DIV/0!</v>
      </c>
    </row>
    <row r="13" spans="7:30" ht="12.75">
      <c r="G13" s="82" t="s">
        <v>28</v>
      </c>
      <c r="H13" s="83">
        <f>SLOPE(E7:E11,C7:C11)</f>
        <v>0.023015174731444824</v>
      </c>
      <c r="J13" s="58"/>
      <c r="K13" s="1">
        <f t="shared" si="12"/>
        <v>0</v>
      </c>
      <c r="L13" s="19"/>
      <c r="M13" s="71"/>
      <c r="N13" s="111"/>
      <c r="O13" s="21">
        <f t="shared" si="8"/>
        <v>0.17633210910768415</v>
      </c>
      <c r="P13" s="62">
        <f t="shared" si="9"/>
        <v>1.5008320973190818</v>
      </c>
      <c r="X13" s="82" t="s">
        <v>28</v>
      </c>
      <c r="Y13" s="83" t="e">
        <f>SLOPE(V7:V11,T7:T11)</f>
        <v>#DIV/0!</v>
      </c>
      <c r="AA13" s="105"/>
      <c r="AB13" s="58"/>
      <c r="AC13" s="106" t="e">
        <f t="shared" si="10"/>
        <v>#DIV/0!</v>
      </c>
      <c r="AD13" s="62" t="e">
        <f t="shared" si="11"/>
        <v>#DIV/0!</v>
      </c>
    </row>
    <row r="14" spans="7:30" ht="12.75">
      <c r="G14" s="84" t="s">
        <v>29</v>
      </c>
      <c r="H14" s="85">
        <f>INTERCEPT(E7:E11,C7:C11)</f>
        <v>0.17633210910768415</v>
      </c>
      <c r="I14" s="18"/>
      <c r="J14" s="58"/>
      <c r="K14" s="1">
        <f t="shared" si="12"/>
        <v>0</v>
      </c>
      <c r="L14" s="19"/>
      <c r="M14" s="71"/>
      <c r="N14" s="58"/>
      <c r="O14" s="21">
        <f t="shared" si="8"/>
        <v>0.17633210910768415</v>
      </c>
      <c r="P14" s="62">
        <f t="shared" si="9"/>
        <v>1.5008320973190818</v>
      </c>
      <c r="X14" s="84" t="s">
        <v>29</v>
      </c>
      <c r="Y14" s="85" t="e">
        <f>INTERCEPT(V7:V11,T7:T11)</f>
        <v>#DIV/0!</v>
      </c>
      <c r="AA14" s="105"/>
      <c r="AB14" s="58"/>
      <c r="AC14" s="106" t="e">
        <f t="shared" si="10"/>
        <v>#DIV/0!</v>
      </c>
      <c r="AD14" s="62" t="e">
        <f t="shared" si="11"/>
        <v>#DIV/0!</v>
      </c>
    </row>
    <row r="15" spans="7:30" ht="13.5" thickBot="1">
      <c r="G15" s="86" t="s">
        <v>30</v>
      </c>
      <c r="H15" s="87">
        <f>RSQ(E7:E11,C7:C11)</f>
        <v>0.9881830272163189</v>
      </c>
      <c r="I15" s="18"/>
      <c r="J15" s="58"/>
      <c r="K15" s="1">
        <f t="shared" si="12"/>
        <v>0</v>
      </c>
      <c r="L15" s="19"/>
      <c r="M15" s="71"/>
      <c r="N15" s="58"/>
      <c r="O15" s="21">
        <f t="shared" si="8"/>
        <v>0.17633210910768415</v>
      </c>
      <c r="P15" s="62">
        <f t="shared" si="9"/>
        <v>1.5008320973190818</v>
      </c>
      <c r="X15" s="86" t="s">
        <v>30</v>
      </c>
      <c r="Y15" s="87" t="e">
        <f>RSQ(V7:V11,T7:T11)</f>
        <v>#DIV/0!</v>
      </c>
      <c r="AA15" s="105"/>
      <c r="AB15" s="58"/>
      <c r="AC15" s="106" t="e">
        <f t="shared" si="10"/>
        <v>#DIV/0!</v>
      </c>
      <c r="AD15" s="62" t="e">
        <f t="shared" si="11"/>
        <v>#DIV/0!</v>
      </c>
    </row>
    <row r="16" spans="9:30" ht="12.75">
      <c r="I16" s="18"/>
      <c r="J16" s="58"/>
      <c r="K16" s="1">
        <f t="shared" si="12"/>
        <v>0</v>
      </c>
      <c r="L16" s="19"/>
      <c r="M16" s="71"/>
      <c r="N16" s="58"/>
      <c r="O16" s="21">
        <f t="shared" si="8"/>
        <v>0.17633210910768415</v>
      </c>
      <c r="P16" s="62">
        <f t="shared" si="9"/>
        <v>1.5008320973190818</v>
      </c>
      <c r="AA16" s="105"/>
      <c r="AB16" s="58"/>
      <c r="AC16" s="106" t="e">
        <f t="shared" si="10"/>
        <v>#DIV/0!</v>
      </c>
      <c r="AD16" s="62" t="e">
        <f t="shared" si="11"/>
        <v>#DIV/0!</v>
      </c>
    </row>
    <row r="17" spans="12:30" ht="12.75">
      <c r="L17" s="19"/>
      <c r="M17" s="71"/>
      <c r="N17" s="58"/>
      <c r="O17" s="21">
        <f t="shared" si="8"/>
        <v>0.17633210910768415</v>
      </c>
      <c r="P17" s="62">
        <f t="shared" si="9"/>
        <v>1.5008320973190818</v>
      </c>
      <c r="AA17" s="105"/>
      <c r="AB17" s="58"/>
      <c r="AC17" s="106" t="e">
        <f t="shared" si="10"/>
        <v>#DIV/0!</v>
      </c>
      <c r="AD17" s="62" t="e">
        <f t="shared" si="11"/>
        <v>#DIV/0!</v>
      </c>
    </row>
    <row r="18" spans="12:30" ht="13.5" thickBot="1">
      <c r="L18" s="19"/>
      <c r="M18" s="71"/>
      <c r="N18" s="58"/>
      <c r="O18" s="21">
        <f t="shared" si="8"/>
        <v>0.17633210910768415</v>
      </c>
      <c r="P18" s="62">
        <f t="shared" si="9"/>
        <v>1.5008320973190818</v>
      </c>
      <c r="AA18" s="105"/>
      <c r="AB18" s="58"/>
      <c r="AC18" s="106" t="e">
        <f t="shared" si="10"/>
        <v>#DIV/0!</v>
      </c>
      <c r="AD18" s="62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AA19" s="105"/>
      <c r="AB19" s="58"/>
      <c r="AC19" s="106" t="e">
        <f t="shared" si="10"/>
        <v>#DIV/0!</v>
      </c>
      <c r="AD19" s="62" t="e">
        <f t="shared" si="11"/>
        <v>#DIV/0!</v>
      </c>
    </row>
    <row r="20" spans="10:15" ht="15">
      <c r="J20" s="53" t="s">
        <v>31</v>
      </c>
      <c r="K20" s="54"/>
      <c r="L20" s="19"/>
      <c r="M20" s="65" t="s">
        <v>33</v>
      </c>
      <c r="N20" s="66"/>
      <c r="O20" s="19"/>
    </row>
    <row r="21" spans="10:15" ht="15">
      <c r="J21" s="47" t="s">
        <v>36</v>
      </c>
      <c r="K21" s="48"/>
      <c r="L21" s="19"/>
      <c r="M21" s="39" t="s">
        <v>41</v>
      </c>
      <c r="N21" s="40"/>
      <c r="O21" s="19"/>
    </row>
    <row r="22" spans="10:15" ht="15">
      <c r="J22" s="47" t="s">
        <v>25</v>
      </c>
      <c r="K22" s="48"/>
      <c r="L22" s="19"/>
      <c r="M22" s="39" t="s">
        <v>42</v>
      </c>
      <c r="N22" s="40"/>
      <c r="O22" s="19"/>
    </row>
    <row r="23" spans="10:15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</row>
    <row r="24" spans="10:15" ht="12.75">
      <c r="J24" s="59"/>
      <c r="K24" s="61" t="e">
        <f aca="true" t="shared" si="13" ref="K24:K31">LOG10(J24*10)*(64)</f>
        <v>#NUM!</v>
      </c>
      <c r="L24" s="19"/>
      <c r="M24" s="39" t="s">
        <v>44</v>
      </c>
      <c r="N24" s="40"/>
      <c r="O24" s="19"/>
    </row>
    <row r="25" spans="10:15" ht="12.75">
      <c r="J25" s="58"/>
      <c r="K25" s="61" t="e">
        <f t="shared" si="13"/>
        <v>#NUM!</v>
      </c>
      <c r="L25" s="19"/>
      <c r="M25" s="39" t="s">
        <v>40</v>
      </c>
      <c r="N25" s="40"/>
      <c r="O25" s="19"/>
    </row>
    <row r="26" spans="10:15" ht="12.75">
      <c r="J26" s="58"/>
      <c r="K26" s="61" t="e">
        <f t="shared" si="13"/>
        <v>#NUM!</v>
      </c>
      <c r="L26" s="19"/>
      <c r="M26" s="67" t="s">
        <v>45</v>
      </c>
      <c r="N26" s="40"/>
      <c r="O26" s="19"/>
    </row>
    <row r="27" spans="10:15" ht="12.75">
      <c r="J27" s="58"/>
      <c r="K27" s="61" t="e">
        <f t="shared" si="13"/>
        <v>#NUM!</v>
      </c>
      <c r="L27" s="19"/>
      <c r="M27" s="41" t="s">
        <v>46</v>
      </c>
      <c r="N27" s="42"/>
      <c r="O27" s="19"/>
    </row>
    <row r="28" spans="10:15" ht="12.75">
      <c r="J28" s="58"/>
      <c r="K28" s="61" t="e">
        <f t="shared" si="13"/>
        <v>#NUM!</v>
      </c>
      <c r="L28" s="19"/>
      <c r="O28" s="19"/>
    </row>
    <row r="29" spans="10:15" ht="12.75">
      <c r="J29" s="58"/>
      <c r="K29" s="61" t="e">
        <f t="shared" si="13"/>
        <v>#NUM!</v>
      </c>
      <c r="L29" s="19"/>
      <c r="O29" s="19"/>
    </row>
    <row r="30" spans="10:15" ht="12.75">
      <c r="J30" s="58"/>
      <c r="K30" s="61" t="e">
        <f t="shared" si="13"/>
        <v>#NUM!</v>
      </c>
      <c r="L30" s="19"/>
      <c r="O30" s="19"/>
    </row>
    <row r="31" spans="10:15" ht="12.75">
      <c r="J31" s="58"/>
      <c r="K31" s="61" t="e">
        <f t="shared" si="13"/>
        <v>#NUM!</v>
      </c>
      <c r="L31" s="19"/>
      <c r="O31" s="19"/>
    </row>
    <row r="32" spans="12:15" ht="12.75">
      <c r="L32" s="19"/>
      <c r="M32" s="19"/>
      <c r="N32" s="19"/>
      <c r="O32" s="19"/>
    </row>
    <row r="33" spans="12:15" ht="13.5" thickBot="1">
      <c r="L33" s="19"/>
      <c r="M33" s="19"/>
      <c r="N33" s="19"/>
      <c r="O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62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48</v>
      </c>
      <c r="P38" s="93" t="s">
        <v>63</v>
      </c>
    </row>
    <row r="39" spans="10:16" ht="12.75">
      <c r="J39" s="59"/>
      <c r="K39" s="61" t="e">
        <f aca="true" t="shared" si="14" ref="K39:K46">LOG10(J39)*(64)</f>
        <v>#NUM!</v>
      </c>
      <c r="L39" s="19"/>
      <c r="M39" s="59">
        <f>N7</f>
        <v>0</v>
      </c>
      <c r="N39" s="61">
        <f>10^(4*(M39/256))</f>
        <v>1</v>
      </c>
      <c r="O39" s="61">
        <f>P7</f>
        <v>1.5008320973190818</v>
      </c>
      <c r="P39" s="107">
        <f>O39/N39</f>
        <v>1.5008320973190818</v>
      </c>
    </row>
    <row r="40" spans="10:16" ht="12.75">
      <c r="J40" s="58"/>
      <c r="K40" s="61" t="e">
        <f t="shared" si="14"/>
        <v>#NUM!</v>
      </c>
      <c r="L40" s="19"/>
      <c r="M40" s="59">
        <f>N8</f>
        <v>0</v>
      </c>
      <c r="N40" s="61">
        <f>10^(4*(M40/256))</f>
        <v>1</v>
      </c>
      <c r="O40" s="61">
        <f>P8</f>
        <v>1.5008320973190818</v>
      </c>
      <c r="P40" s="107">
        <f>O40/N40</f>
        <v>1.5008320973190818</v>
      </c>
    </row>
    <row r="41" spans="10:16" ht="12.75">
      <c r="J41" s="58"/>
      <c r="K41" s="61" t="e">
        <f t="shared" si="14"/>
        <v>#NUM!</v>
      </c>
      <c r="L41" s="19"/>
      <c r="M41" s="59">
        <f>N9</f>
        <v>0</v>
      </c>
      <c r="N41" s="61">
        <f>10^(4*(M41/256))</f>
        <v>1</v>
      </c>
      <c r="O41" s="61">
        <f>P9</f>
        <v>1.5008320973190818</v>
      </c>
      <c r="P41" s="107">
        <f>O41/N41</f>
        <v>1.5008320973190818</v>
      </c>
    </row>
    <row r="42" spans="10:16" ht="12.75">
      <c r="J42" s="58"/>
      <c r="K42" s="61" t="e">
        <f t="shared" si="14"/>
        <v>#NUM!</v>
      </c>
      <c r="L42" s="19"/>
      <c r="M42" s="59">
        <f>N10</f>
        <v>0</v>
      </c>
      <c r="N42" s="61">
        <f>10^(4*(M42/256))</f>
        <v>1</v>
      </c>
      <c r="O42" s="61">
        <f>P10</f>
        <v>1.5008320973190818</v>
      </c>
      <c r="P42" s="107">
        <f>O42/N42</f>
        <v>1.5008320973190818</v>
      </c>
    </row>
    <row r="43" spans="10:16" ht="12.75">
      <c r="J43" s="58"/>
      <c r="K43" s="61" t="e">
        <f t="shared" si="14"/>
        <v>#NUM!</v>
      </c>
      <c r="L43" s="19"/>
      <c r="M43" s="59">
        <f>N11</f>
        <v>0</v>
      </c>
      <c r="N43" s="61">
        <f>10^(4*(M43/256))</f>
        <v>1</v>
      </c>
      <c r="O43" s="61">
        <f>P11</f>
        <v>1.5008320973190818</v>
      </c>
      <c r="P43" s="107">
        <f>O43/N43</f>
        <v>1.5008320973190818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8"/>
      <c r="K45" s="61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4"/>
        <v>#NUM!</v>
      </c>
      <c r="M46" s="153" t="s">
        <v>64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65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8"/>
      <c r="N50" s="61">
        <f aca="true" t="shared" si="15" ref="N50:N55">10^(4*(M50/256))</f>
        <v>1</v>
      </c>
      <c r="O50" s="37">
        <f>P39*N50</f>
        <v>1.5008320973190818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5"/>
        <v>1</v>
      </c>
      <c r="O51" s="38">
        <f>P39*N51</f>
        <v>1.5008320973190818</v>
      </c>
    </row>
    <row r="52" spans="9:15" ht="15">
      <c r="I52" s="17"/>
      <c r="J52" s="47" t="s">
        <v>25</v>
      </c>
      <c r="K52" s="48"/>
      <c r="M52" s="109"/>
      <c r="N52" s="61">
        <f t="shared" si="15"/>
        <v>1</v>
      </c>
      <c r="O52" s="38">
        <f>P39*N52</f>
        <v>1.5008320973190818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5"/>
        <v>1</v>
      </c>
      <c r="O53" s="38">
        <f>P39*N53</f>
        <v>1.5008320973190818</v>
      </c>
    </row>
    <row r="54" spans="10:15" ht="12.75">
      <c r="J54" s="59"/>
      <c r="K54" s="61" t="e">
        <f>LOG10(J54)*(256/LOG10(262144))</f>
        <v>#NUM!</v>
      </c>
      <c r="M54" s="109"/>
      <c r="N54" s="61">
        <f t="shared" si="15"/>
        <v>1</v>
      </c>
      <c r="O54" s="38">
        <f>P39*N54</f>
        <v>1.5008320973190818</v>
      </c>
    </row>
    <row r="55" spans="10:15" ht="12.75">
      <c r="J55" s="58"/>
      <c r="K55" s="61" t="e">
        <f aca="true" t="shared" si="16" ref="K55:K61">LOG10(J55)*(256/LOG10(262144))</f>
        <v>#NUM!</v>
      </c>
      <c r="M55" s="109"/>
      <c r="N55" s="61">
        <f t="shared" si="15"/>
        <v>1</v>
      </c>
      <c r="O55" s="38">
        <f>P39*N55</f>
        <v>1.5008320973190818</v>
      </c>
    </row>
    <row r="56" spans="10:11" ht="12.75">
      <c r="J56" s="58"/>
      <c r="K56" s="61" t="e">
        <f t="shared" si="16"/>
        <v>#NUM!</v>
      </c>
    </row>
    <row r="57" spans="10:11" ht="12.75">
      <c r="J57" s="58"/>
      <c r="K57" s="61" t="e">
        <f t="shared" si="16"/>
        <v>#NUM!</v>
      </c>
    </row>
    <row r="58" spans="10:11" ht="12.75">
      <c r="J58" s="58"/>
      <c r="K58" s="61" t="e">
        <f t="shared" si="16"/>
        <v>#NUM!</v>
      </c>
    </row>
    <row r="59" spans="10:11" ht="12.75">
      <c r="J59" s="58"/>
      <c r="K59" s="61" t="e">
        <f t="shared" si="16"/>
        <v>#NUM!</v>
      </c>
    </row>
    <row r="60" spans="10:11" ht="12.75">
      <c r="J60" s="58"/>
      <c r="K60" s="61" t="e">
        <f t="shared" si="16"/>
        <v>#NUM!</v>
      </c>
    </row>
    <row r="61" spans="10:11" ht="12.75">
      <c r="J61" s="58"/>
      <c r="K61" s="61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2">
      <selection activeCell="G55" sqref="G5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26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9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S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63.42302746506378</v>
      </c>
      <c r="D6" s="124"/>
      <c r="E6" s="16"/>
      <c r="F6" s="32">
        <f aca="true" t="shared" si="0" ref="F6:F11">H$13*C6+H$14</f>
        <v>1.1507782109153415</v>
      </c>
      <c r="G6" s="35"/>
      <c r="H6" s="34">
        <f aca="true" t="shared" si="1" ref="H6:H11">10^F6</f>
        <v>14.150709353130571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24</v>
      </c>
      <c r="Q6" s="19"/>
      <c r="S6" s="9">
        <v>1</v>
      </c>
      <c r="T6" s="88">
        <f>M50</f>
        <v>0</v>
      </c>
      <c r="U6" s="103">
        <f>O50</f>
        <v>0.47378774304103993</v>
      </c>
      <c r="V6" s="16">
        <f aca="true" t="shared" si="2" ref="V6:V11">LOG10(U6)</f>
        <v>-0.3244161787303828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4" t="e">
        <f aca="true" t="shared" si="5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168.36858418911768</v>
      </c>
      <c r="D7" s="60">
        <v>3236</v>
      </c>
      <c r="E7" s="123">
        <f>LOG10(D7)</f>
        <v>3.5100085129402347</v>
      </c>
      <c r="F7" s="16">
        <f t="shared" si="0"/>
        <v>3.5917701137829625</v>
      </c>
      <c r="G7" s="35">
        <f>((ABS(F7-E7))/F7)*10</f>
        <v>0.2276359517803714</v>
      </c>
      <c r="H7" s="38">
        <f t="shared" si="1"/>
        <v>3906.34065719833</v>
      </c>
      <c r="J7" s="47" t="s">
        <v>25</v>
      </c>
      <c r="K7" s="48"/>
      <c r="L7" s="19"/>
      <c r="M7" s="122"/>
      <c r="N7" s="111"/>
      <c r="O7" s="21">
        <f aca="true" t="shared" si="6" ref="O7:O18">H$13*N7+H$14</f>
        <v>-0.32441617873038275</v>
      </c>
      <c r="P7" s="62">
        <f aca="true" t="shared" si="7" ref="P7:P18">10^O7</f>
        <v>0.47378774304103993</v>
      </c>
      <c r="Q7" s="19"/>
      <c r="S7" s="9">
        <v>2</v>
      </c>
      <c r="T7" s="88">
        <f>M51</f>
        <v>0</v>
      </c>
      <c r="U7" s="103">
        <f>O51</f>
        <v>0.47378774304103993</v>
      </c>
      <c r="V7" s="32">
        <f t="shared" si="2"/>
        <v>-0.3244161787303828</v>
      </c>
      <c r="W7" s="32" t="e">
        <f t="shared" si="3"/>
        <v>#DIV/0!</v>
      </c>
      <c r="X7" s="36" t="e">
        <f t="shared" si="4"/>
        <v>#DIV/0!</v>
      </c>
      <c r="Y7" s="37" t="e">
        <f t="shared" si="5"/>
        <v>#DIV/0!</v>
      </c>
      <c r="AA7" s="20" t="s">
        <v>51</v>
      </c>
      <c r="AB7" s="104" t="s">
        <v>22</v>
      </c>
      <c r="AC7" s="104" t="s">
        <v>23</v>
      </c>
      <c r="AD7" s="104" t="s">
        <v>24</v>
      </c>
    </row>
    <row r="8" spans="2:30" ht="13.5" thickBot="1">
      <c r="B8" s="9">
        <v>3</v>
      </c>
      <c r="C8" s="111">
        <v>187.97580677057903</v>
      </c>
      <c r="D8" s="60">
        <v>10754</v>
      </c>
      <c r="E8" s="123">
        <f>LOG10(D8)</f>
        <v>4.031570032141101</v>
      </c>
      <c r="F8" s="16">
        <f t="shared" si="0"/>
        <v>4.047826311425681</v>
      </c>
      <c r="G8" s="35">
        <f>((ABS(F8-E8))/F8)*10</f>
        <v>0.04016051587661876</v>
      </c>
      <c r="H8" s="38">
        <f>10^F8</f>
        <v>11164.166669288212</v>
      </c>
      <c r="J8" s="49" t="s">
        <v>20</v>
      </c>
      <c r="K8" s="50" t="s">
        <v>21</v>
      </c>
      <c r="L8" s="19"/>
      <c r="M8" s="122"/>
      <c r="N8" s="111"/>
      <c r="O8" s="21">
        <f t="shared" si="6"/>
        <v>-0.32441617873038275</v>
      </c>
      <c r="P8" s="62">
        <f t="shared" si="7"/>
        <v>0.47378774304103993</v>
      </c>
      <c r="Q8" s="19"/>
      <c r="S8" s="9">
        <v>3</v>
      </c>
      <c r="T8" s="88">
        <f>M52</f>
        <v>0</v>
      </c>
      <c r="U8" s="103">
        <f>O52</f>
        <v>0.47378774304103993</v>
      </c>
      <c r="V8" s="32">
        <f t="shared" si="2"/>
        <v>-0.3244161787303828</v>
      </c>
      <c r="W8" s="32" t="e">
        <f t="shared" si="3"/>
        <v>#DIV/0!</v>
      </c>
      <c r="X8" s="36" t="e">
        <f t="shared" si="4"/>
        <v>#DIV/0!</v>
      </c>
      <c r="Y8" s="37" t="e">
        <f t="shared" si="5"/>
        <v>#DIV/0!</v>
      </c>
      <c r="AA8" s="105"/>
      <c r="AB8" s="58">
        <v>200</v>
      </c>
      <c r="AC8" s="106" t="e">
        <f aca="true" t="shared" si="8" ref="AC8:AC19">Y$13*AB8+Y$14</f>
        <v>#DIV/0!</v>
      </c>
      <c r="AD8" s="62" t="e">
        <f aca="true" t="shared" si="9" ref="AD8:AD19">10^AC8</f>
        <v>#DIV/0!</v>
      </c>
    </row>
    <row r="9" spans="2:30" ht="12.75">
      <c r="B9" s="9">
        <v>4</v>
      </c>
      <c r="C9" s="111">
        <v>202.77802349731485</v>
      </c>
      <c r="D9" s="60">
        <v>34842</v>
      </c>
      <c r="E9" s="123">
        <f>LOG10(D9)</f>
        <v>4.542103076416968</v>
      </c>
      <c r="F9" s="16">
        <f t="shared" si="0"/>
        <v>4.392119984281792</v>
      </c>
      <c r="G9" s="35">
        <f>((ABS(F9-E9))/F9)*10</f>
        <v>0.3414822287913913</v>
      </c>
      <c r="H9" s="38">
        <f>10^F9</f>
        <v>24667.207339539553</v>
      </c>
      <c r="J9" s="58"/>
      <c r="K9" s="1">
        <f aca="true" t="shared" si="10" ref="K9:K16">J9/4</f>
        <v>0</v>
      </c>
      <c r="L9" s="19"/>
      <c r="M9" s="122"/>
      <c r="N9" s="111"/>
      <c r="O9" s="21">
        <f t="shared" si="6"/>
        <v>-0.32441617873038275</v>
      </c>
      <c r="P9" s="62">
        <f t="shared" si="7"/>
        <v>0.47378774304103993</v>
      </c>
      <c r="Q9" s="19"/>
      <c r="S9" s="9">
        <v>4</v>
      </c>
      <c r="T9" s="88">
        <f>M53</f>
        <v>0</v>
      </c>
      <c r="U9" s="103">
        <f>O53</f>
        <v>0.47378774304103993</v>
      </c>
      <c r="V9" s="16">
        <f t="shared" si="2"/>
        <v>-0.3244161787303828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8"/>
      <c r="AC9" s="106" t="e">
        <f t="shared" si="8"/>
        <v>#DIV/0!</v>
      </c>
      <c r="AD9" s="62" t="e">
        <f t="shared" si="9"/>
        <v>#DIV/0!</v>
      </c>
    </row>
    <row r="10" spans="2:30" ht="12.75">
      <c r="B10" s="9">
        <v>5</v>
      </c>
      <c r="C10" s="111">
        <v>228.4148837918064</v>
      </c>
      <c r="D10" s="60">
        <v>104483</v>
      </c>
      <c r="E10" s="123">
        <f>LOG10(D10)</f>
        <v>5.019045633922775</v>
      </c>
      <c r="F10" s="16">
        <f t="shared" si="0"/>
        <v>4.988423156586169</v>
      </c>
      <c r="G10" s="35">
        <f>((ABS(F10-E10))/F10)*10</f>
        <v>0.061387088415254774</v>
      </c>
      <c r="H10" s="38">
        <f t="shared" si="1"/>
        <v>97369.548586795</v>
      </c>
      <c r="J10" s="58"/>
      <c r="K10" s="1">
        <f t="shared" si="10"/>
        <v>0</v>
      </c>
      <c r="L10" s="19"/>
      <c r="M10" s="71"/>
      <c r="N10" s="111"/>
      <c r="O10" s="21">
        <f t="shared" si="6"/>
        <v>-0.32441617873038275</v>
      </c>
      <c r="P10" s="62">
        <f t="shared" si="7"/>
        <v>0.47378774304103993</v>
      </c>
      <c r="Q10" s="19"/>
      <c r="S10" s="9">
        <v>5</v>
      </c>
      <c r="T10" s="88">
        <f>M52</f>
        <v>0</v>
      </c>
      <c r="U10" s="103">
        <f>O52</f>
        <v>0.47378774304103993</v>
      </c>
      <c r="V10" s="16">
        <f t="shared" si="2"/>
        <v>-0.3244161787303828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8"/>
      <c r="AC10" s="106" t="e">
        <f t="shared" si="8"/>
        <v>#DIV/0!</v>
      </c>
      <c r="AD10" s="62" t="e">
        <f t="shared" si="9"/>
        <v>#DIV/0!</v>
      </c>
    </row>
    <row r="11" spans="2:30" ht="13.5" thickBot="1">
      <c r="B11" s="9">
        <v>6</v>
      </c>
      <c r="C11" s="111">
        <v>249.26272375835154</v>
      </c>
      <c r="D11" s="117">
        <v>245894</v>
      </c>
      <c r="E11" s="123">
        <f>LOG10(D11)</f>
        <v>5.390747931753428</v>
      </c>
      <c r="F11" s="16">
        <f t="shared" si="0"/>
        <v>5.4733356210979</v>
      </c>
      <c r="G11" s="35">
        <f>((ABS(F11-E11))/F11)*10</f>
        <v>0.15089096496498994</v>
      </c>
      <c r="H11" s="38">
        <f t="shared" si="1"/>
        <v>297396.3411356278</v>
      </c>
      <c r="J11" s="58"/>
      <c r="K11" s="1">
        <f t="shared" si="10"/>
        <v>0</v>
      </c>
      <c r="L11" s="19"/>
      <c r="M11" s="71"/>
      <c r="N11" s="111"/>
      <c r="O11" s="21">
        <f t="shared" si="6"/>
        <v>-0.32441617873038275</v>
      </c>
      <c r="P11" s="62">
        <f t="shared" si="7"/>
        <v>0.47378774304103993</v>
      </c>
      <c r="Q11" s="19"/>
      <c r="S11" s="9">
        <v>6</v>
      </c>
      <c r="T11" s="88">
        <f>M53</f>
        <v>0</v>
      </c>
      <c r="U11" s="103">
        <f>O53</f>
        <v>0.47378774304103993</v>
      </c>
      <c r="V11" s="16">
        <f t="shared" si="2"/>
        <v>-0.3244161787303828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8"/>
      <c r="AC11" s="106" t="e">
        <f t="shared" si="8"/>
        <v>#DIV/0!</v>
      </c>
      <c r="AD11" s="62" t="e">
        <f t="shared" si="9"/>
        <v>#DIV/0!</v>
      </c>
    </row>
    <row r="12" spans="5:30" ht="13.5" thickBot="1">
      <c r="E12" s="151" t="s">
        <v>50</v>
      </c>
      <c r="F12" s="152"/>
      <c r="G12" s="89">
        <f>AVERAGE(G7:G11)</f>
        <v>0.16431134996572522</v>
      </c>
      <c r="J12" s="58"/>
      <c r="K12" s="1">
        <f t="shared" si="10"/>
        <v>0</v>
      </c>
      <c r="L12" s="19"/>
      <c r="M12" s="71"/>
      <c r="N12" s="111"/>
      <c r="O12" s="21">
        <f t="shared" si="6"/>
        <v>-0.32441617873038275</v>
      </c>
      <c r="P12" s="62">
        <f t="shared" si="7"/>
        <v>0.47378774304103993</v>
      </c>
      <c r="Q12" s="19"/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8"/>
        <v>#DIV/0!</v>
      </c>
      <c r="AD12" s="62" t="e">
        <f t="shared" si="9"/>
        <v>#DIV/0!</v>
      </c>
    </row>
    <row r="13" spans="7:30" ht="12.75">
      <c r="G13" s="82" t="s">
        <v>28</v>
      </c>
      <c r="H13" s="83">
        <f>SLOPE(E7:E11,C7:C11)</f>
        <v>0.02325960220770487</v>
      </c>
      <c r="J13" s="58"/>
      <c r="K13" s="1">
        <f t="shared" si="10"/>
        <v>0</v>
      </c>
      <c r="L13" s="19"/>
      <c r="M13" s="71"/>
      <c r="N13" s="111"/>
      <c r="O13" s="21">
        <f t="shared" si="6"/>
        <v>-0.32441617873038275</v>
      </c>
      <c r="P13" s="62">
        <f t="shared" si="7"/>
        <v>0.47378774304103993</v>
      </c>
      <c r="Q13" s="19"/>
      <c r="X13" s="82" t="s">
        <v>28</v>
      </c>
      <c r="Y13" s="83" t="e">
        <f>SLOPE(V6:V11,T6:T11)</f>
        <v>#DIV/0!</v>
      </c>
      <c r="AA13" s="105"/>
      <c r="AB13" s="58"/>
      <c r="AC13" s="106" t="e">
        <f t="shared" si="8"/>
        <v>#DIV/0!</v>
      </c>
      <c r="AD13" s="62" t="e">
        <f t="shared" si="9"/>
        <v>#DIV/0!</v>
      </c>
    </row>
    <row r="14" spans="7:30" ht="12.75">
      <c r="G14" s="84" t="s">
        <v>29</v>
      </c>
      <c r="H14" s="85">
        <f>INTERCEPT(E7:E11,C7:C11)</f>
        <v>-0.32441617873038275</v>
      </c>
      <c r="I14" s="18"/>
      <c r="J14" s="58"/>
      <c r="K14" s="1">
        <f t="shared" si="10"/>
        <v>0</v>
      </c>
      <c r="L14" s="19"/>
      <c r="M14" s="71"/>
      <c r="N14" s="58"/>
      <c r="O14" s="21">
        <f t="shared" si="6"/>
        <v>-0.32441617873038275</v>
      </c>
      <c r="P14" s="62">
        <f t="shared" si="7"/>
        <v>0.47378774304103993</v>
      </c>
      <c r="Q14" s="19"/>
      <c r="X14" s="84" t="s">
        <v>29</v>
      </c>
      <c r="Y14" s="85" t="e">
        <f>INTERCEPT(V6:V11,T6:T11)</f>
        <v>#DIV/0!</v>
      </c>
      <c r="AA14" s="105"/>
      <c r="AB14" s="58"/>
      <c r="AC14" s="106" t="e">
        <f t="shared" si="8"/>
        <v>#DIV/0!</v>
      </c>
      <c r="AD14" s="62" t="e">
        <f t="shared" si="9"/>
        <v>#DIV/0!</v>
      </c>
    </row>
    <row r="15" spans="7:30" ht="13.5" thickBot="1">
      <c r="G15" s="86" t="s">
        <v>30</v>
      </c>
      <c r="H15" s="87">
        <f>RSQ(E7:E11,C7:C11)</f>
        <v>0.9835685776071923</v>
      </c>
      <c r="I15" s="18"/>
      <c r="J15" s="58"/>
      <c r="K15" s="1">
        <f t="shared" si="10"/>
        <v>0</v>
      </c>
      <c r="L15" s="19"/>
      <c r="M15" s="71"/>
      <c r="N15" s="58"/>
      <c r="O15" s="21">
        <f t="shared" si="6"/>
        <v>-0.32441617873038275</v>
      </c>
      <c r="P15" s="62">
        <f t="shared" si="7"/>
        <v>0.47378774304103993</v>
      </c>
      <c r="Q15" s="19"/>
      <c r="X15" s="86" t="s">
        <v>30</v>
      </c>
      <c r="Y15" s="87" t="e">
        <f>RSQ(V6:V11,T6:T11)</f>
        <v>#DIV/0!</v>
      </c>
      <c r="AA15" s="105"/>
      <c r="AB15" s="58"/>
      <c r="AC15" s="106" t="e">
        <f t="shared" si="8"/>
        <v>#DIV/0!</v>
      </c>
      <c r="AD15" s="62" t="e">
        <f t="shared" si="9"/>
        <v>#DIV/0!</v>
      </c>
    </row>
    <row r="16" spans="9:30" ht="12.75">
      <c r="I16" s="18"/>
      <c r="J16" s="58"/>
      <c r="K16" s="1">
        <f t="shared" si="10"/>
        <v>0</v>
      </c>
      <c r="L16" s="19"/>
      <c r="M16" s="71"/>
      <c r="N16" s="58"/>
      <c r="O16" s="21">
        <f t="shared" si="6"/>
        <v>-0.32441617873038275</v>
      </c>
      <c r="P16" s="62">
        <f t="shared" si="7"/>
        <v>0.47378774304103993</v>
      </c>
      <c r="Q16" s="19"/>
      <c r="AA16" s="105"/>
      <c r="AB16" s="58"/>
      <c r="AC16" s="106" t="e">
        <f t="shared" si="8"/>
        <v>#DIV/0!</v>
      </c>
      <c r="AD16" s="62" t="e">
        <f t="shared" si="9"/>
        <v>#DIV/0!</v>
      </c>
    </row>
    <row r="17" spans="12:30" ht="12.75">
      <c r="L17" s="19"/>
      <c r="M17" s="71"/>
      <c r="N17" s="58"/>
      <c r="O17" s="21">
        <f t="shared" si="6"/>
        <v>-0.32441617873038275</v>
      </c>
      <c r="P17" s="62">
        <f t="shared" si="7"/>
        <v>0.47378774304103993</v>
      </c>
      <c r="Q17" s="19"/>
      <c r="AA17" s="105"/>
      <c r="AB17" s="58"/>
      <c r="AC17" s="106" t="e">
        <f t="shared" si="8"/>
        <v>#DIV/0!</v>
      </c>
      <c r="AD17" s="62" t="e">
        <f t="shared" si="9"/>
        <v>#DIV/0!</v>
      </c>
    </row>
    <row r="18" spans="12:30" ht="13.5" thickBot="1">
      <c r="L18" s="19"/>
      <c r="M18" s="71"/>
      <c r="N18" s="58"/>
      <c r="O18" s="21">
        <f t="shared" si="6"/>
        <v>-0.32441617873038275</v>
      </c>
      <c r="P18" s="62">
        <f t="shared" si="7"/>
        <v>0.47378774304103993</v>
      </c>
      <c r="Q18" s="19"/>
      <c r="AA18" s="105"/>
      <c r="AB18" s="58"/>
      <c r="AC18" s="106" t="e">
        <f t="shared" si="8"/>
        <v>#DIV/0!</v>
      </c>
      <c r="AD18" s="62" t="e">
        <f t="shared" si="9"/>
        <v>#DIV/0!</v>
      </c>
    </row>
    <row r="19" spans="8:30" ht="13.5" thickBot="1">
      <c r="H19">
        <v>21</v>
      </c>
      <c r="J19" s="43" t="s">
        <v>37</v>
      </c>
      <c r="K19" s="44"/>
      <c r="L19" s="19"/>
      <c r="M19" s="19"/>
      <c r="N19" s="19"/>
      <c r="O19" s="19"/>
      <c r="P19" s="19"/>
      <c r="AA19" s="105"/>
      <c r="AB19" s="58"/>
      <c r="AC19" s="106" t="e">
        <f t="shared" si="8"/>
        <v>#DIV/0!</v>
      </c>
      <c r="AD19" s="62" t="e">
        <f t="shared" si="9"/>
        <v>#DIV/0!</v>
      </c>
    </row>
    <row r="20" spans="8:25" ht="15">
      <c r="H20">
        <v>56.5</v>
      </c>
      <c r="J20" s="53" t="s">
        <v>31</v>
      </c>
      <c r="K20" s="54"/>
      <c r="L20" s="19"/>
      <c r="M20" s="65" t="s">
        <v>33</v>
      </c>
      <c r="N20" s="66"/>
      <c r="O20" s="19"/>
      <c r="P20" s="19"/>
      <c r="Y20">
        <v>21</v>
      </c>
    </row>
    <row r="21" spans="10:25" ht="15">
      <c r="J21" s="47" t="s">
        <v>36</v>
      </c>
      <c r="K21" s="48"/>
      <c r="L21" s="19"/>
      <c r="M21" s="39" t="s">
        <v>41</v>
      </c>
      <c r="N21" s="40"/>
      <c r="O21" s="19"/>
      <c r="P21" s="19"/>
      <c r="Y21">
        <v>56.5</v>
      </c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9"/>
      <c r="K24" s="61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8"/>
      <c r="K25" s="61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8"/>
      <c r="K26" s="61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8"/>
      <c r="K27" s="61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8"/>
      <c r="K28" s="61" t="e">
        <f t="shared" si="11"/>
        <v>#NUM!</v>
      </c>
      <c r="L28" s="19"/>
      <c r="O28" s="19"/>
      <c r="P28" s="19"/>
    </row>
    <row r="29" spans="10:16" ht="12.75">
      <c r="J29" s="58"/>
      <c r="K29" s="61" t="e">
        <f t="shared" si="11"/>
        <v>#NUM!</v>
      </c>
      <c r="L29" s="19"/>
      <c r="O29" s="19"/>
      <c r="P29" s="19"/>
    </row>
    <row r="30" spans="10:16" ht="12.75">
      <c r="J30" s="58"/>
      <c r="K30" s="61" t="e">
        <f t="shared" si="11"/>
        <v>#NUM!</v>
      </c>
      <c r="L30" s="19"/>
      <c r="O30" s="19"/>
      <c r="P30" s="19"/>
    </row>
    <row r="31" spans="10:16" ht="12.75">
      <c r="J31" s="58"/>
      <c r="K31" s="61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67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24</v>
      </c>
      <c r="P38" s="93" t="s">
        <v>68</v>
      </c>
    </row>
    <row r="39" spans="10:16" ht="12.75">
      <c r="J39" s="59"/>
      <c r="K39" s="61" t="e">
        <f aca="true" t="shared" si="12" ref="K39:K46">LOG10(J39)*(64)</f>
        <v>#NUM!</v>
      </c>
      <c r="L39" s="19"/>
      <c r="M39" s="108">
        <f>N7</f>
        <v>0</v>
      </c>
      <c r="N39" s="61">
        <f>10^(4*(M39/256))</f>
        <v>1</v>
      </c>
      <c r="O39" s="61">
        <f>P7</f>
        <v>0.47378774304103993</v>
      </c>
      <c r="P39" s="107">
        <f>O39/N39</f>
        <v>0.47378774304103993</v>
      </c>
    </row>
    <row r="40" spans="10:16" ht="12.75">
      <c r="J40" s="58"/>
      <c r="K40" s="61" t="e">
        <f t="shared" si="12"/>
        <v>#NUM!</v>
      </c>
      <c r="L40" s="19"/>
      <c r="M40" s="108">
        <f>N8</f>
        <v>0</v>
      </c>
      <c r="N40" s="61">
        <f>10^(4*(M40/256))</f>
        <v>1</v>
      </c>
      <c r="O40" s="61">
        <f>P8</f>
        <v>0.47378774304103993</v>
      </c>
      <c r="P40" s="107">
        <f>O40/N40</f>
        <v>0.47378774304103993</v>
      </c>
    </row>
    <row r="41" spans="10:16" ht="12.75">
      <c r="J41" s="58"/>
      <c r="K41" s="61" t="e">
        <f t="shared" si="12"/>
        <v>#NUM!</v>
      </c>
      <c r="L41" s="19"/>
      <c r="M41" s="108">
        <f>N9</f>
        <v>0</v>
      </c>
      <c r="N41" s="61">
        <f>10^(4*(M41/256))</f>
        <v>1</v>
      </c>
      <c r="O41" s="61">
        <f>P9</f>
        <v>0.47378774304103993</v>
      </c>
      <c r="P41" s="107">
        <f>O41/N41</f>
        <v>0.47378774304103993</v>
      </c>
    </row>
    <row r="42" spans="10:16" ht="12.75">
      <c r="J42" s="58"/>
      <c r="K42" s="61" t="e">
        <f t="shared" si="12"/>
        <v>#NUM!</v>
      </c>
      <c r="L42" s="19"/>
      <c r="M42" s="108">
        <f>N10</f>
        <v>0</v>
      </c>
      <c r="N42" s="61">
        <f>10^(4*(M42/256))</f>
        <v>1</v>
      </c>
      <c r="O42" s="61">
        <f>P10</f>
        <v>0.47378774304103993</v>
      </c>
      <c r="P42" s="107">
        <f>O42/N42</f>
        <v>0.47378774304103993</v>
      </c>
    </row>
    <row r="43" spans="10:16" ht="12.75">
      <c r="J43" s="58"/>
      <c r="K43" s="61" t="e">
        <f t="shared" si="12"/>
        <v>#NUM!</v>
      </c>
      <c r="L43" s="19"/>
      <c r="M43" s="108">
        <f>N11</f>
        <v>0</v>
      </c>
      <c r="N43" s="61">
        <f>10^(4*(M43/256))</f>
        <v>1</v>
      </c>
      <c r="O43" s="61">
        <f>P11</f>
        <v>0.47378774304103993</v>
      </c>
      <c r="P43" s="107">
        <f>O43/N43</f>
        <v>0.47378774304103993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2"/>
        <v>#NUM!</v>
      </c>
      <c r="L44" s="19"/>
    </row>
    <row r="45" spans="1:15" ht="13.5" thickBot="1">
      <c r="A45" s="10"/>
      <c r="B45" s="13"/>
      <c r="C45" s="13"/>
      <c r="D45" s="13"/>
      <c r="E45" s="114"/>
      <c r="F45" s="13"/>
      <c r="G45" s="114"/>
      <c r="H45" s="12"/>
      <c r="J45" s="58"/>
      <c r="K45" s="61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2"/>
        <v>#NUM!</v>
      </c>
      <c r="M46" s="153" t="s">
        <v>69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70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9"/>
      <c r="N50" s="61">
        <f aca="true" t="shared" si="13" ref="N50:N55">10^(4*(M50/256))</f>
        <v>1</v>
      </c>
      <c r="O50" s="38">
        <f>P39*N50</f>
        <v>0.47378774304103993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3"/>
        <v>1</v>
      </c>
      <c r="O51" s="38">
        <f>P39*N51</f>
        <v>0.47378774304103993</v>
      </c>
    </row>
    <row r="52" spans="9:15" ht="15">
      <c r="I52" s="17"/>
      <c r="J52" s="47" t="s">
        <v>25</v>
      </c>
      <c r="K52" s="48"/>
      <c r="M52" s="109"/>
      <c r="N52" s="61">
        <f t="shared" si="13"/>
        <v>1</v>
      </c>
      <c r="O52" s="38">
        <f>P39*N52</f>
        <v>0.47378774304103993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3"/>
        <v>1</v>
      </c>
      <c r="O53" s="38">
        <f>P39*N53</f>
        <v>0.47378774304103993</v>
      </c>
    </row>
    <row r="54" spans="10:15" ht="12.75">
      <c r="J54" s="59"/>
      <c r="K54" s="61" t="e">
        <f>LOG10(J54)*(256/LOG10(262144))</f>
        <v>#NUM!</v>
      </c>
      <c r="M54" s="109"/>
      <c r="N54" s="61">
        <f t="shared" si="13"/>
        <v>1</v>
      </c>
      <c r="O54" s="38">
        <f>P39*N54</f>
        <v>0.47378774304103993</v>
      </c>
    </row>
    <row r="55" spans="10:15" ht="12.75">
      <c r="J55" s="58"/>
      <c r="K55" s="61" t="e">
        <f aca="true" t="shared" si="14" ref="K55:K61">LOG10(J55)*(256/LOG10(262144))</f>
        <v>#NUM!</v>
      </c>
      <c r="M55" s="108"/>
      <c r="N55" s="61">
        <f t="shared" si="13"/>
        <v>1</v>
      </c>
      <c r="O55" s="37">
        <f>P39*N55</f>
        <v>0.47378774304103993</v>
      </c>
    </row>
    <row r="56" spans="10:11" ht="12.75">
      <c r="J56" s="58"/>
      <c r="K56" s="61" t="e">
        <f t="shared" si="14"/>
        <v>#NUM!</v>
      </c>
    </row>
    <row r="57" spans="10:11" ht="12.75">
      <c r="J57" s="58"/>
      <c r="K57" s="61" t="e">
        <f t="shared" si="14"/>
        <v>#NUM!</v>
      </c>
    </row>
    <row r="58" spans="10:11" ht="12.75">
      <c r="J58" s="58"/>
      <c r="K58" s="61" t="e">
        <f t="shared" si="14"/>
        <v>#NUM!</v>
      </c>
    </row>
    <row r="59" spans="10:11" ht="12.75">
      <c r="J59" s="58"/>
      <c r="K59" s="61" t="e">
        <f t="shared" si="14"/>
        <v>#NUM!</v>
      </c>
    </row>
    <row r="60" spans="10:11" ht="12.75">
      <c r="J60" s="58"/>
      <c r="K60" s="61" t="e">
        <f t="shared" si="14"/>
        <v>#NUM!</v>
      </c>
    </row>
    <row r="61" spans="10:11" ht="12.75">
      <c r="J61" s="58"/>
      <c r="K61" s="61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D12" sqref="D12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26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9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S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108</v>
      </c>
      <c r="E5" s="139" t="s">
        <v>109</v>
      </c>
      <c r="F5" s="3" t="s">
        <v>13</v>
      </c>
      <c r="G5" s="7" t="s">
        <v>10</v>
      </c>
      <c r="H5" s="140" t="s">
        <v>110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108</v>
      </c>
      <c r="V5" s="139" t="s">
        <v>109</v>
      </c>
      <c r="W5" s="3" t="s">
        <v>13</v>
      </c>
      <c r="X5" s="7" t="s">
        <v>10</v>
      </c>
      <c r="Y5" s="140" t="s">
        <v>110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63.42302746506378</v>
      </c>
      <c r="D6" s="124"/>
      <c r="E6" s="16"/>
      <c r="F6" s="32">
        <f aca="true" t="shared" si="0" ref="F6:F11">H$13*C6+H$14</f>
        <v>0.5323592632449887</v>
      </c>
      <c r="G6" s="35"/>
      <c r="H6" s="34">
        <f aca="true" t="shared" si="1" ref="H6:H11">10^F6</f>
        <v>3.406899035004635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112</v>
      </c>
      <c r="Q6" s="19"/>
      <c r="S6" s="9">
        <v>1</v>
      </c>
      <c r="T6" s="88">
        <f>M50</f>
        <v>0</v>
      </c>
      <c r="U6" s="103">
        <f>O50</f>
        <v>0.07978018730321032</v>
      </c>
      <c r="V6" s="16">
        <f aca="true" t="shared" si="2" ref="V6:V11">LOG10(U6)</f>
        <v>-1.098104948414056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4" t="e">
        <f aca="true" t="shared" si="5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168.36858418911768</v>
      </c>
      <c r="D7" s="60">
        <v>1486</v>
      </c>
      <c r="E7" s="123">
        <f>LOG10(D7)</f>
        <v>3.1720188094245563</v>
      </c>
      <c r="F7" s="16">
        <f t="shared" si="0"/>
        <v>3.230274850851699</v>
      </c>
      <c r="G7" s="35">
        <f>((ABS(F7-E7))/F7)*10</f>
        <v>0.180343915353775</v>
      </c>
      <c r="H7" s="38">
        <f t="shared" si="1"/>
        <v>1699.318755795259</v>
      </c>
      <c r="J7" s="47" t="s">
        <v>25</v>
      </c>
      <c r="K7" s="48"/>
      <c r="L7" s="19"/>
      <c r="M7" s="122"/>
      <c r="N7" s="111"/>
      <c r="O7" s="21">
        <f aca="true" t="shared" si="6" ref="O7:O18">H$13*N7+H$14</f>
        <v>-1.098104948414056</v>
      </c>
      <c r="P7" s="62">
        <f aca="true" t="shared" si="7" ref="P7:P18">10^O7</f>
        <v>0.07978018730321032</v>
      </c>
      <c r="Q7" s="19"/>
      <c r="S7" s="9">
        <v>2</v>
      </c>
      <c r="T7" s="88">
        <f>M51</f>
        <v>0</v>
      </c>
      <c r="U7" s="103">
        <f>O51</f>
        <v>0.07978018730321032</v>
      </c>
      <c r="V7" s="32">
        <f t="shared" si="2"/>
        <v>-1.098104948414056</v>
      </c>
      <c r="W7" s="32" t="e">
        <f t="shared" si="3"/>
        <v>#DIV/0!</v>
      </c>
      <c r="X7" s="36" t="e">
        <f t="shared" si="4"/>
        <v>#DIV/0!</v>
      </c>
      <c r="Y7" s="37" t="e">
        <f t="shared" si="5"/>
        <v>#DIV/0!</v>
      </c>
      <c r="AA7" s="20" t="s">
        <v>51</v>
      </c>
      <c r="AB7" s="104" t="s">
        <v>22</v>
      </c>
      <c r="AC7" s="104" t="s">
        <v>23</v>
      </c>
      <c r="AD7" s="104" t="s">
        <v>112</v>
      </c>
    </row>
    <row r="8" spans="2:30" ht="13.5" thickBot="1">
      <c r="B8" s="9">
        <v>3</v>
      </c>
      <c r="C8" s="111">
        <v>187.97580677057903</v>
      </c>
      <c r="D8" s="60">
        <v>5112</v>
      </c>
      <c r="E8" s="123">
        <f>LOG10(D8)</f>
        <v>3.7085908451503435</v>
      </c>
      <c r="F8" s="16">
        <f t="shared" si="0"/>
        <v>3.7343326984010874</v>
      </c>
      <c r="G8" s="35">
        <f>((ABS(F8-E8))/F8)*10</f>
        <v>0.06893294017901946</v>
      </c>
      <c r="H8" s="38">
        <f>10^F8</f>
        <v>5424.162581403607</v>
      </c>
      <c r="J8" s="49" t="s">
        <v>20</v>
      </c>
      <c r="K8" s="50" t="s">
        <v>21</v>
      </c>
      <c r="L8" s="19"/>
      <c r="M8" s="122"/>
      <c r="N8" s="111"/>
      <c r="O8" s="21">
        <f t="shared" si="6"/>
        <v>-1.098104948414056</v>
      </c>
      <c r="P8" s="62">
        <f t="shared" si="7"/>
        <v>0.07978018730321032</v>
      </c>
      <c r="Q8" s="19"/>
      <c r="S8" s="9">
        <v>3</v>
      </c>
      <c r="T8" s="88">
        <f>M52</f>
        <v>0</v>
      </c>
      <c r="U8" s="103">
        <f>O52</f>
        <v>0.07978018730321032</v>
      </c>
      <c r="V8" s="32">
        <f t="shared" si="2"/>
        <v>-1.098104948414056</v>
      </c>
      <c r="W8" s="32" t="e">
        <f t="shared" si="3"/>
        <v>#DIV/0!</v>
      </c>
      <c r="X8" s="36" t="e">
        <f t="shared" si="4"/>
        <v>#DIV/0!</v>
      </c>
      <c r="Y8" s="37" t="e">
        <f t="shared" si="5"/>
        <v>#DIV/0!</v>
      </c>
      <c r="AA8" s="105"/>
      <c r="AB8" s="58"/>
      <c r="AC8" s="106" t="e">
        <f aca="true" t="shared" si="8" ref="AC8:AC19">Y$13*AB8+Y$14</f>
        <v>#DIV/0!</v>
      </c>
      <c r="AD8" s="62" t="e">
        <f aca="true" t="shared" si="9" ref="AD8:AD19">10^AC8</f>
        <v>#DIV/0!</v>
      </c>
    </row>
    <row r="9" spans="2:30" ht="12.75">
      <c r="B9" s="9">
        <v>4</v>
      </c>
      <c r="C9" s="111">
        <v>202.77802349731485</v>
      </c>
      <c r="D9" s="60">
        <v>17664</v>
      </c>
      <c r="E9" s="123">
        <f>LOG10(D9)</f>
        <v>4.247089056049105</v>
      </c>
      <c r="F9" s="16">
        <f t="shared" si="0"/>
        <v>4.114864590220001</v>
      </c>
      <c r="G9" s="35">
        <f>((ABS(F9-E9))/F9)*10</f>
        <v>0.3213336986674322</v>
      </c>
      <c r="H9" s="38">
        <f>10^F9</f>
        <v>13027.60524108096</v>
      </c>
      <c r="J9" s="58"/>
      <c r="K9" s="1">
        <f aca="true" t="shared" si="10" ref="K9:K16">J9/4</f>
        <v>0</v>
      </c>
      <c r="L9" s="19"/>
      <c r="M9" s="122"/>
      <c r="N9" s="111"/>
      <c r="O9" s="21">
        <f t="shared" si="6"/>
        <v>-1.098104948414056</v>
      </c>
      <c r="P9" s="62">
        <f t="shared" si="7"/>
        <v>0.07978018730321032</v>
      </c>
      <c r="Q9" s="19"/>
      <c r="S9" s="9">
        <v>4</v>
      </c>
      <c r="T9" s="88">
        <f>M53</f>
        <v>0</v>
      </c>
      <c r="U9" s="103">
        <f>O53</f>
        <v>0.07978018730321032</v>
      </c>
      <c r="V9" s="16">
        <f t="shared" si="2"/>
        <v>-1.098104948414056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8"/>
      <c r="AC9" s="106" t="e">
        <f t="shared" si="8"/>
        <v>#DIV/0!</v>
      </c>
      <c r="AD9" s="62" t="e">
        <f t="shared" si="9"/>
        <v>#DIV/0!</v>
      </c>
    </row>
    <row r="10" spans="2:30" ht="12.75">
      <c r="B10" s="9">
        <v>5</v>
      </c>
      <c r="C10" s="111">
        <v>228.4148837918064</v>
      </c>
      <c r="D10" s="60">
        <v>60371</v>
      </c>
      <c r="E10" s="123">
        <f>LOG10(D10)</f>
        <v>4.780828369673003</v>
      </c>
      <c r="F10" s="16">
        <f t="shared" si="0"/>
        <v>4.773930940095786</v>
      </c>
      <c r="G10" s="35">
        <f>((ABS(F10-E10))/F10)*10</f>
        <v>0.014448113438939793</v>
      </c>
      <c r="H10" s="38">
        <f t="shared" si="1"/>
        <v>59419.76639851384</v>
      </c>
      <c r="J10" s="58"/>
      <c r="K10" s="1">
        <f t="shared" si="10"/>
        <v>0</v>
      </c>
      <c r="L10" s="19"/>
      <c r="M10" s="71"/>
      <c r="N10" s="111"/>
      <c r="O10" s="21">
        <f t="shared" si="6"/>
        <v>-1.098104948414056</v>
      </c>
      <c r="P10" s="62">
        <f t="shared" si="7"/>
        <v>0.07978018730321032</v>
      </c>
      <c r="Q10" s="19"/>
      <c r="S10" s="9">
        <v>5</v>
      </c>
      <c r="T10" s="88">
        <f>M52</f>
        <v>0</v>
      </c>
      <c r="U10" s="103">
        <f>O52</f>
        <v>0.07978018730321032</v>
      </c>
      <c r="V10" s="16">
        <f t="shared" si="2"/>
        <v>-1.098104948414056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8"/>
      <c r="AC10" s="106" t="e">
        <f t="shared" si="8"/>
        <v>#DIV/0!</v>
      </c>
      <c r="AD10" s="62" t="e">
        <f t="shared" si="9"/>
        <v>#DIV/0!</v>
      </c>
    </row>
    <row r="11" spans="2:30" ht="13.5" thickBot="1">
      <c r="B11" s="9">
        <v>6</v>
      </c>
      <c r="C11" s="111">
        <v>249.26272375835154</v>
      </c>
      <c r="D11" s="117">
        <v>179787</v>
      </c>
      <c r="E11" s="123">
        <f>LOG10(D11)</f>
        <v>5.254758285659843</v>
      </c>
      <c r="F11" s="16">
        <f t="shared" si="0"/>
        <v>5.309882286388283</v>
      </c>
      <c r="G11" s="35">
        <f>((ABS(F11-E11))/F11)*10</f>
        <v>0.10381397883291754</v>
      </c>
      <c r="H11" s="38">
        <f t="shared" si="1"/>
        <v>204118.4615559896</v>
      </c>
      <c r="J11" s="58"/>
      <c r="K11" s="1">
        <f t="shared" si="10"/>
        <v>0</v>
      </c>
      <c r="L11" s="19"/>
      <c r="M11" s="71"/>
      <c r="N11" s="111"/>
      <c r="O11" s="21">
        <f t="shared" si="6"/>
        <v>-1.098104948414056</v>
      </c>
      <c r="P11" s="62">
        <f t="shared" si="7"/>
        <v>0.07978018730321032</v>
      </c>
      <c r="Q11" s="19"/>
      <c r="S11" s="9">
        <v>6</v>
      </c>
      <c r="T11" s="88">
        <f>M53</f>
        <v>0</v>
      </c>
      <c r="U11" s="103">
        <f>O53</f>
        <v>0.07978018730321032</v>
      </c>
      <c r="V11" s="16">
        <f t="shared" si="2"/>
        <v>-1.098104948414056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8"/>
      <c r="AC11" s="106" t="e">
        <f t="shared" si="8"/>
        <v>#DIV/0!</v>
      </c>
      <c r="AD11" s="62" t="e">
        <f t="shared" si="9"/>
        <v>#DIV/0!</v>
      </c>
    </row>
    <row r="12" spans="5:30" ht="13.5" thickBot="1">
      <c r="E12" s="151" t="s">
        <v>50</v>
      </c>
      <c r="F12" s="152"/>
      <c r="G12" s="89">
        <f>AVERAGE(G7:G11)</f>
        <v>0.1377745292944168</v>
      </c>
      <c r="J12" s="58"/>
      <c r="K12" s="1">
        <f t="shared" si="10"/>
        <v>0</v>
      </c>
      <c r="L12" s="19"/>
      <c r="M12" s="71"/>
      <c r="N12" s="111"/>
      <c r="O12" s="21">
        <f t="shared" si="6"/>
        <v>-1.098104948414056</v>
      </c>
      <c r="P12" s="62">
        <f t="shared" si="7"/>
        <v>0.07978018730321032</v>
      </c>
      <c r="Q12" s="19"/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8"/>
        <v>#DIV/0!</v>
      </c>
      <c r="AD12" s="62" t="e">
        <f t="shared" si="9"/>
        <v>#DIV/0!</v>
      </c>
    </row>
    <row r="13" spans="7:30" ht="12.75">
      <c r="G13" s="82" t="s">
        <v>28</v>
      </c>
      <c r="H13" s="83">
        <f>SLOPE(E7:E11,C7:C11)</f>
        <v>0.025707763833209895</v>
      </c>
      <c r="J13" s="58"/>
      <c r="K13" s="1">
        <f t="shared" si="10"/>
        <v>0</v>
      </c>
      <c r="L13" s="19"/>
      <c r="M13" s="71"/>
      <c r="N13" s="111"/>
      <c r="O13" s="21">
        <f t="shared" si="6"/>
        <v>-1.098104948414056</v>
      </c>
      <c r="P13" s="62">
        <f t="shared" si="7"/>
        <v>0.07978018730321032</v>
      </c>
      <c r="Q13" s="19"/>
      <c r="X13" s="82" t="s">
        <v>28</v>
      </c>
      <c r="Y13" s="83" t="e">
        <f>SLOPE(V6:V11,T6:T11)</f>
        <v>#DIV/0!</v>
      </c>
      <c r="AA13" s="105"/>
      <c r="AB13" s="58"/>
      <c r="AC13" s="106" t="e">
        <f t="shared" si="8"/>
        <v>#DIV/0!</v>
      </c>
      <c r="AD13" s="62" t="e">
        <f t="shared" si="9"/>
        <v>#DIV/0!</v>
      </c>
    </row>
    <row r="14" spans="7:30" ht="12.75">
      <c r="G14" s="84" t="s">
        <v>29</v>
      </c>
      <c r="H14" s="85">
        <f>INTERCEPT(E7:E11,C7:C11)</f>
        <v>-1.098104948414056</v>
      </c>
      <c r="I14" s="18"/>
      <c r="J14" s="58"/>
      <c r="K14" s="1">
        <f t="shared" si="10"/>
        <v>0</v>
      </c>
      <c r="L14" s="19"/>
      <c r="M14" s="71"/>
      <c r="N14" s="58"/>
      <c r="O14" s="21">
        <f t="shared" si="6"/>
        <v>-1.098104948414056</v>
      </c>
      <c r="P14" s="62">
        <f t="shared" si="7"/>
        <v>0.07978018730321032</v>
      </c>
      <c r="Q14" s="19"/>
      <c r="X14" s="84" t="s">
        <v>29</v>
      </c>
      <c r="Y14" s="85" t="e">
        <f>INTERCEPT(V6:V11,T6:T11)</f>
        <v>#DIV/0!</v>
      </c>
      <c r="AA14" s="105"/>
      <c r="AB14" s="58"/>
      <c r="AC14" s="106" t="e">
        <f t="shared" si="8"/>
        <v>#DIV/0!</v>
      </c>
      <c r="AD14" s="62" t="e">
        <f t="shared" si="9"/>
        <v>#DIV/0!</v>
      </c>
    </row>
    <row r="15" spans="7:30" ht="13.5" thickBot="1">
      <c r="G15" s="86" t="s">
        <v>30</v>
      </c>
      <c r="H15" s="87">
        <f>RSQ(E7:E11,C7:C11)</f>
        <v>0.9910287652002476</v>
      </c>
      <c r="I15" s="18"/>
      <c r="J15" s="58"/>
      <c r="K15" s="1">
        <f t="shared" si="10"/>
        <v>0</v>
      </c>
      <c r="L15" s="19"/>
      <c r="M15" s="71"/>
      <c r="N15" s="58"/>
      <c r="O15" s="21">
        <f t="shared" si="6"/>
        <v>-1.098104948414056</v>
      </c>
      <c r="P15" s="62">
        <f t="shared" si="7"/>
        <v>0.07978018730321032</v>
      </c>
      <c r="Q15" s="19"/>
      <c r="X15" s="86" t="s">
        <v>30</v>
      </c>
      <c r="Y15" s="87" t="e">
        <f>RSQ(V6:V11,T6:T11)</f>
        <v>#DIV/0!</v>
      </c>
      <c r="AA15" s="105"/>
      <c r="AB15" s="58"/>
      <c r="AC15" s="106" t="e">
        <f t="shared" si="8"/>
        <v>#DIV/0!</v>
      </c>
      <c r="AD15" s="62" t="e">
        <f t="shared" si="9"/>
        <v>#DIV/0!</v>
      </c>
    </row>
    <row r="16" spans="9:30" ht="12.75">
      <c r="I16" s="18"/>
      <c r="J16" s="58"/>
      <c r="K16" s="1">
        <f t="shared" si="10"/>
        <v>0</v>
      </c>
      <c r="L16" s="19"/>
      <c r="M16" s="71"/>
      <c r="N16" s="58"/>
      <c r="O16" s="21">
        <f t="shared" si="6"/>
        <v>-1.098104948414056</v>
      </c>
      <c r="P16" s="62">
        <f t="shared" si="7"/>
        <v>0.07978018730321032</v>
      </c>
      <c r="Q16" s="19"/>
      <c r="AA16" s="105"/>
      <c r="AB16" s="58"/>
      <c r="AC16" s="106" t="e">
        <f t="shared" si="8"/>
        <v>#DIV/0!</v>
      </c>
      <c r="AD16" s="62" t="e">
        <f t="shared" si="9"/>
        <v>#DIV/0!</v>
      </c>
    </row>
    <row r="17" spans="12:30" ht="12.75">
      <c r="L17" s="19"/>
      <c r="M17" s="71"/>
      <c r="N17" s="58"/>
      <c r="O17" s="21">
        <f t="shared" si="6"/>
        <v>-1.098104948414056</v>
      </c>
      <c r="P17" s="62">
        <f t="shared" si="7"/>
        <v>0.07978018730321032</v>
      </c>
      <c r="Q17" s="19"/>
      <c r="AA17" s="105"/>
      <c r="AB17" s="58"/>
      <c r="AC17" s="106" t="e">
        <f t="shared" si="8"/>
        <v>#DIV/0!</v>
      </c>
      <c r="AD17" s="62" t="e">
        <f t="shared" si="9"/>
        <v>#DIV/0!</v>
      </c>
    </row>
    <row r="18" spans="12:30" ht="13.5" thickBot="1">
      <c r="L18" s="19"/>
      <c r="M18" s="71"/>
      <c r="N18" s="58"/>
      <c r="O18" s="21">
        <f t="shared" si="6"/>
        <v>-1.098104948414056</v>
      </c>
      <c r="P18" s="62">
        <f t="shared" si="7"/>
        <v>0.07978018730321032</v>
      </c>
      <c r="Q18" s="19"/>
      <c r="AA18" s="105"/>
      <c r="AB18" s="58"/>
      <c r="AC18" s="106" t="e">
        <f t="shared" si="8"/>
        <v>#DIV/0!</v>
      </c>
      <c r="AD18" s="62" t="e">
        <f t="shared" si="9"/>
        <v>#DIV/0!</v>
      </c>
    </row>
    <row r="19" spans="8:30" ht="13.5" thickBot="1">
      <c r="H19">
        <v>21</v>
      </c>
      <c r="J19" s="43" t="s">
        <v>37</v>
      </c>
      <c r="K19" s="44"/>
      <c r="L19" s="19"/>
      <c r="M19" s="19"/>
      <c r="N19" s="19"/>
      <c r="O19" s="19"/>
      <c r="P19" s="19"/>
      <c r="AA19" s="105"/>
      <c r="AB19" s="58"/>
      <c r="AC19" s="106" t="e">
        <f t="shared" si="8"/>
        <v>#DIV/0!</v>
      </c>
      <c r="AD19" s="62" t="e">
        <f t="shared" si="9"/>
        <v>#DIV/0!</v>
      </c>
    </row>
    <row r="20" spans="8:25" ht="15">
      <c r="H20">
        <v>56.5</v>
      </c>
      <c r="J20" s="53" t="s">
        <v>31</v>
      </c>
      <c r="K20" s="54"/>
      <c r="L20" s="19"/>
      <c r="M20" s="65" t="s">
        <v>33</v>
      </c>
      <c r="N20" s="66"/>
      <c r="O20" s="19"/>
      <c r="P20" s="19"/>
      <c r="Y20">
        <v>21</v>
      </c>
    </row>
    <row r="21" spans="10:25" ht="15">
      <c r="J21" s="47" t="s">
        <v>36</v>
      </c>
      <c r="K21" s="48"/>
      <c r="L21" s="19"/>
      <c r="M21" s="39" t="s">
        <v>41</v>
      </c>
      <c r="N21" s="40"/>
      <c r="O21" s="19"/>
      <c r="P21" s="19"/>
      <c r="Y21">
        <v>56.5</v>
      </c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9"/>
      <c r="K24" s="61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8"/>
      <c r="K25" s="61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8"/>
      <c r="K26" s="61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8"/>
      <c r="K27" s="61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8"/>
      <c r="K28" s="61" t="e">
        <f t="shared" si="11"/>
        <v>#NUM!</v>
      </c>
      <c r="L28" s="19"/>
      <c r="O28" s="19"/>
      <c r="P28" s="19"/>
    </row>
    <row r="29" spans="10:16" ht="12.75">
      <c r="J29" s="58"/>
      <c r="K29" s="61" t="e">
        <f t="shared" si="11"/>
        <v>#NUM!</v>
      </c>
      <c r="L29" s="19"/>
      <c r="O29" s="19"/>
      <c r="P29" s="19"/>
    </row>
    <row r="30" spans="10:16" ht="12.75">
      <c r="J30" s="58"/>
      <c r="K30" s="61" t="e">
        <f t="shared" si="11"/>
        <v>#NUM!</v>
      </c>
      <c r="L30" s="19"/>
      <c r="O30" s="19"/>
      <c r="P30" s="19"/>
    </row>
    <row r="31" spans="10:16" ht="12.75">
      <c r="J31" s="58"/>
      <c r="K31" s="61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114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6" t="s">
        <v>112</v>
      </c>
      <c r="P38" s="147" t="s">
        <v>113</v>
      </c>
    </row>
    <row r="39" spans="10:16" ht="12.75">
      <c r="J39" s="59"/>
      <c r="K39" s="61" t="e">
        <f aca="true" t="shared" si="12" ref="K39:K46">LOG10(J39)*(64)</f>
        <v>#NUM!</v>
      </c>
      <c r="L39" s="19"/>
      <c r="M39" s="108">
        <f>N7</f>
        <v>0</v>
      </c>
      <c r="N39" s="61">
        <f>10^(4*(M39/256))</f>
        <v>1</v>
      </c>
      <c r="O39" s="61">
        <f>P7</f>
        <v>0.07978018730321032</v>
      </c>
      <c r="P39" s="107">
        <f>O39/N39</f>
        <v>0.07978018730321032</v>
      </c>
    </row>
    <row r="40" spans="10:16" ht="12.75">
      <c r="J40" s="58"/>
      <c r="K40" s="61" t="e">
        <f t="shared" si="12"/>
        <v>#NUM!</v>
      </c>
      <c r="L40" s="19"/>
      <c r="M40" s="108">
        <f>N8</f>
        <v>0</v>
      </c>
      <c r="N40" s="61">
        <f>10^(4*(M40/256))</f>
        <v>1</v>
      </c>
      <c r="O40" s="61">
        <f>P8</f>
        <v>0.07978018730321032</v>
      </c>
      <c r="P40" s="107">
        <f>O40/N40</f>
        <v>0.07978018730321032</v>
      </c>
    </row>
    <row r="41" spans="10:16" ht="12.75">
      <c r="J41" s="58"/>
      <c r="K41" s="61" t="e">
        <f t="shared" si="12"/>
        <v>#NUM!</v>
      </c>
      <c r="L41" s="19"/>
      <c r="M41" s="108">
        <f>N9</f>
        <v>0</v>
      </c>
      <c r="N41" s="61">
        <f>10^(4*(M41/256))</f>
        <v>1</v>
      </c>
      <c r="O41" s="61">
        <f>P9</f>
        <v>0.07978018730321032</v>
      </c>
      <c r="P41" s="107">
        <f>O41/N41</f>
        <v>0.07978018730321032</v>
      </c>
    </row>
    <row r="42" spans="10:16" ht="12.75">
      <c r="J42" s="58"/>
      <c r="K42" s="61" t="e">
        <f t="shared" si="12"/>
        <v>#NUM!</v>
      </c>
      <c r="L42" s="19"/>
      <c r="M42" s="108">
        <f>N10</f>
        <v>0</v>
      </c>
      <c r="N42" s="61">
        <f>10^(4*(M42/256))</f>
        <v>1</v>
      </c>
      <c r="O42" s="61">
        <f>P10</f>
        <v>0.07978018730321032</v>
      </c>
      <c r="P42" s="107">
        <f>O42/N42</f>
        <v>0.07978018730321032</v>
      </c>
    </row>
    <row r="43" spans="10:16" ht="12.75">
      <c r="J43" s="58"/>
      <c r="K43" s="61" t="e">
        <f t="shared" si="12"/>
        <v>#NUM!</v>
      </c>
      <c r="L43" s="19"/>
      <c r="M43" s="108">
        <f>N11</f>
        <v>0</v>
      </c>
      <c r="N43" s="61">
        <f>10^(4*(M43/256))</f>
        <v>1</v>
      </c>
      <c r="O43" s="61">
        <f>P11</f>
        <v>0.07978018730321032</v>
      </c>
      <c r="P43" s="107">
        <f>O43/N43</f>
        <v>0.07978018730321032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2"/>
        <v>#NUM!</v>
      </c>
      <c r="L44" s="19"/>
    </row>
    <row r="45" spans="1:15" ht="13.5" thickBot="1">
      <c r="A45" s="10"/>
      <c r="B45" s="13"/>
      <c r="C45" s="13"/>
      <c r="D45" s="13"/>
      <c r="E45" s="114"/>
      <c r="F45" s="13"/>
      <c r="G45" s="114"/>
      <c r="H45" s="12"/>
      <c r="J45" s="58"/>
      <c r="K45" s="61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2"/>
        <v>#NUM!</v>
      </c>
      <c r="M46" s="153" t="s">
        <v>111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70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9"/>
      <c r="N50" s="61">
        <f aca="true" t="shared" si="13" ref="N50:N55">10^(4*(M50/256))</f>
        <v>1</v>
      </c>
      <c r="O50" s="38">
        <f>P39*N50</f>
        <v>0.07978018730321032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3"/>
        <v>1</v>
      </c>
      <c r="O51" s="38">
        <f>P39*N51</f>
        <v>0.07978018730321032</v>
      </c>
    </row>
    <row r="52" spans="9:15" ht="15">
      <c r="I52" s="17"/>
      <c r="J52" s="47" t="s">
        <v>25</v>
      </c>
      <c r="K52" s="48"/>
      <c r="M52" s="109"/>
      <c r="N52" s="61">
        <f t="shared" si="13"/>
        <v>1</v>
      </c>
      <c r="O52" s="38">
        <f>P39*N52</f>
        <v>0.07978018730321032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3"/>
        <v>1</v>
      </c>
      <c r="O53" s="38">
        <f>P39*N53</f>
        <v>0.07978018730321032</v>
      </c>
    </row>
    <row r="54" spans="10:15" ht="12.75">
      <c r="J54" s="59"/>
      <c r="K54" s="61" t="e">
        <f>LOG10(J54)*(256/LOG10(262144))</f>
        <v>#NUM!</v>
      </c>
      <c r="M54" s="109"/>
      <c r="N54" s="61">
        <f t="shared" si="13"/>
        <v>1</v>
      </c>
      <c r="O54" s="38">
        <f>P39*N54</f>
        <v>0.07978018730321032</v>
      </c>
    </row>
    <row r="55" spans="10:15" ht="12.75">
      <c r="J55" s="58"/>
      <c r="K55" s="61" t="e">
        <f aca="true" t="shared" si="14" ref="K55:K61">LOG10(J55)*(256/LOG10(262144))</f>
        <v>#NUM!</v>
      </c>
      <c r="M55" s="108"/>
      <c r="N55" s="61">
        <f t="shared" si="13"/>
        <v>1</v>
      </c>
      <c r="O55" s="37">
        <f>P39*N55</f>
        <v>0.07978018730321032</v>
      </c>
    </row>
    <row r="56" spans="10:11" ht="12.75">
      <c r="J56" s="58"/>
      <c r="K56" s="61" t="e">
        <f t="shared" si="14"/>
        <v>#NUM!</v>
      </c>
    </row>
    <row r="57" spans="10:11" ht="12.75">
      <c r="J57" s="58"/>
      <c r="K57" s="61" t="e">
        <f t="shared" si="14"/>
        <v>#NUM!</v>
      </c>
    </row>
    <row r="58" spans="10:11" ht="12.75">
      <c r="J58" s="58"/>
      <c r="K58" s="61" t="e">
        <f t="shared" si="14"/>
        <v>#NUM!</v>
      </c>
    </row>
    <row r="59" spans="10:11" ht="12.75">
      <c r="J59" s="58"/>
      <c r="K59" s="61" t="e">
        <f t="shared" si="14"/>
        <v>#NUM!</v>
      </c>
    </row>
    <row r="60" spans="10:11" ht="12.75">
      <c r="J60" s="58"/>
      <c r="K60" s="61" t="e">
        <f t="shared" si="14"/>
        <v>#NUM!</v>
      </c>
    </row>
    <row r="61" spans="10:11" ht="12.75">
      <c r="J61" s="58"/>
      <c r="K61" s="61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">
      <selection activeCell="D13" sqref="D13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69" t="s">
        <v>26</v>
      </c>
      <c r="C1" s="25"/>
      <c r="D1" s="25"/>
      <c r="E1" s="25"/>
      <c r="F1" s="25"/>
      <c r="G1" s="24"/>
      <c r="J1" s="23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126" t="s">
        <v>11</v>
      </c>
      <c r="D5" s="3" t="s">
        <v>90</v>
      </c>
      <c r="E5" s="139" t="s">
        <v>91</v>
      </c>
      <c r="F5" s="3" t="s">
        <v>13</v>
      </c>
      <c r="G5" s="7" t="s">
        <v>10</v>
      </c>
      <c r="H5" s="140" t="s">
        <v>92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126" t="s">
        <v>11</v>
      </c>
      <c r="U5" s="3" t="s">
        <v>90</v>
      </c>
      <c r="V5" s="139" t="s">
        <v>91</v>
      </c>
      <c r="W5" s="3" t="s">
        <v>13</v>
      </c>
      <c r="X5" s="7" t="s">
        <v>10</v>
      </c>
      <c r="Y5" s="140" t="s">
        <v>92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64.33510337503307</v>
      </c>
      <c r="D6" s="60"/>
      <c r="E6" s="16"/>
      <c r="F6" s="16">
        <f aca="true" t="shared" si="0" ref="F6:F11">H$13*C6+H$14</f>
        <v>1.8449440606978351</v>
      </c>
      <c r="G6" s="35"/>
      <c r="H6" s="38">
        <f aca="true" t="shared" si="1" ref="H6:H11">10^F6</f>
        <v>69.97518586568799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41" t="s">
        <v>93</v>
      </c>
      <c r="Q6" s="19"/>
      <c r="S6" s="9">
        <v>1</v>
      </c>
      <c r="T6" s="72">
        <f>M50</f>
        <v>0</v>
      </c>
      <c r="U6" s="103">
        <f>O50</f>
        <v>2.4152581775353994</v>
      </c>
      <c r="V6" s="16">
        <f aca="true" t="shared" si="2" ref="V6:V11">LOG10(U6)</f>
        <v>0.38296356121009456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8" t="e">
        <f aca="true" t="shared" si="5" ref="Y6:Y11">10^W6</f>
        <v>#DIV/0!</v>
      </c>
      <c r="AA6" s="165" t="s">
        <v>61</v>
      </c>
      <c r="AB6" s="183"/>
      <c r="AC6" s="183"/>
      <c r="AD6" s="184"/>
    </row>
    <row r="7" spans="2:30" ht="15">
      <c r="B7" s="9">
        <v>2</v>
      </c>
      <c r="C7" s="112">
        <v>160.18036824692857</v>
      </c>
      <c r="D7" s="60">
        <v>8737</v>
      </c>
      <c r="E7" s="16">
        <f>LOG10(D7)</f>
        <v>3.9413623357117613</v>
      </c>
      <c r="F7" s="16">
        <f t="shared" si="0"/>
        <v>4.02297597267153</v>
      </c>
      <c r="G7" s="35">
        <f>((ABS(F7-E7))/F7)*10</f>
        <v>0.20286881531030226</v>
      </c>
      <c r="H7" s="38">
        <f t="shared" si="1"/>
        <v>10543.285640832099</v>
      </c>
      <c r="J7" s="47" t="s">
        <v>25</v>
      </c>
      <c r="K7" s="48"/>
      <c r="L7" s="19"/>
      <c r="M7" s="71"/>
      <c r="N7" s="112"/>
      <c r="O7" s="21">
        <f aca="true" t="shared" si="6" ref="O7:O18">H$13*N7+H$14</f>
        <v>0.38296356121009456</v>
      </c>
      <c r="P7" s="63">
        <f aca="true" t="shared" si="7" ref="P7:P18">10^O7</f>
        <v>2.4152581775353994</v>
      </c>
      <c r="Q7" s="19"/>
      <c r="S7" s="9">
        <v>2</v>
      </c>
      <c r="T7" s="72">
        <f>M51</f>
        <v>0</v>
      </c>
      <c r="U7" s="103">
        <f>O51</f>
        <v>2.4152581775353994</v>
      </c>
      <c r="V7" s="16">
        <f t="shared" si="2"/>
        <v>0.38296356121009456</v>
      </c>
      <c r="W7" s="16" t="e">
        <f t="shared" si="3"/>
        <v>#DIV/0!</v>
      </c>
      <c r="X7" s="35" t="e">
        <f t="shared" si="4"/>
        <v>#DIV/0!</v>
      </c>
      <c r="Y7" s="38" t="e">
        <f t="shared" si="5"/>
        <v>#DIV/0!</v>
      </c>
      <c r="AA7" s="20" t="s">
        <v>51</v>
      </c>
      <c r="AB7" s="104" t="s">
        <v>22</v>
      </c>
      <c r="AC7" s="104" t="s">
        <v>23</v>
      </c>
      <c r="AD7" s="141" t="s">
        <v>93</v>
      </c>
    </row>
    <row r="8" spans="2:30" ht="13.5" thickBot="1">
      <c r="B8" s="9">
        <v>3</v>
      </c>
      <c r="C8" s="112">
        <v>180.69311039847793</v>
      </c>
      <c r="D8" s="60">
        <v>28177</v>
      </c>
      <c r="E8" s="16">
        <f>LOG10(D8)</f>
        <v>4.449894751981211</v>
      </c>
      <c r="F8" s="16">
        <f t="shared" si="0"/>
        <v>4.489116966364616</v>
      </c>
      <c r="G8" s="35">
        <f>((ABS(F8-E8))/F8)*10</f>
        <v>0.08737178085864822</v>
      </c>
      <c r="H8" s="38">
        <f t="shared" si="1"/>
        <v>30840.184416983655</v>
      </c>
      <c r="J8" s="49" t="s">
        <v>20</v>
      </c>
      <c r="K8" s="50" t="s">
        <v>21</v>
      </c>
      <c r="L8" s="19"/>
      <c r="M8" s="71"/>
      <c r="N8" s="112"/>
      <c r="O8" s="21">
        <f t="shared" si="6"/>
        <v>0.38296356121009456</v>
      </c>
      <c r="P8" s="63">
        <f t="shared" si="7"/>
        <v>2.4152581775353994</v>
      </c>
      <c r="Q8" s="19"/>
      <c r="S8" s="9">
        <v>3</v>
      </c>
      <c r="T8" s="72">
        <f>M52</f>
        <v>0</v>
      </c>
      <c r="U8" s="103">
        <f>O52</f>
        <v>2.4152581775353994</v>
      </c>
      <c r="V8" s="16">
        <f t="shared" si="2"/>
        <v>0.38296356121009456</v>
      </c>
      <c r="W8" s="16" t="e">
        <f t="shared" si="3"/>
        <v>#DIV/0!</v>
      </c>
      <c r="X8" s="35" t="e">
        <f t="shared" si="4"/>
        <v>#DIV/0!</v>
      </c>
      <c r="Y8" s="38" t="e">
        <f t="shared" si="5"/>
        <v>#DIV/0!</v>
      </c>
      <c r="AA8" s="105"/>
      <c r="AB8" s="51">
        <v>200</v>
      </c>
      <c r="AC8" s="106" t="e">
        <f aca="true" t="shared" si="8" ref="AC8:AC19">Y$13*AB8+Y$14</f>
        <v>#DIV/0!</v>
      </c>
      <c r="AD8" s="63" t="e">
        <f aca="true" t="shared" si="9" ref="AD8:AD19">10^AC8</f>
        <v>#DIV/0!</v>
      </c>
    </row>
    <row r="9" spans="2:30" ht="12.75">
      <c r="B9" s="9">
        <v>4</v>
      </c>
      <c r="C9" s="112">
        <v>196.13953585375222</v>
      </c>
      <c r="D9" s="60">
        <v>93996</v>
      </c>
      <c r="E9" s="16">
        <f>LOG10(D9)</f>
        <v>4.973109372590232</v>
      </c>
      <c r="F9" s="16">
        <f t="shared" si="0"/>
        <v>4.840128647666519</v>
      </c>
      <c r="G9" s="35">
        <f>((ABS(F9-E9))/F9)*10</f>
        <v>0.2747462611098663</v>
      </c>
      <c r="H9" s="38">
        <f t="shared" si="1"/>
        <v>69203.59369668475</v>
      </c>
      <c r="J9" s="51"/>
      <c r="K9" s="52">
        <f aca="true" t="shared" si="10" ref="K9:K16">J9/4</f>
        <v>0</v>
      </c>
      <c r="L9" s="19"/>
      <c r="M9" s="71"/>
      <c r="N9" s="112"/>
      <c r="O9" s="21">
        <f t="shared" si="6"/>
        <v>0.38296356121009456</v>
      </c>
      <c r="P9" s="63">
        <f t="shared" si="7"/>
        <v>2.4152581775353994</v>
      </c>
      <c r="Q9" s="19"/>
      <c r="S9" s="9">
        <v>4</v>
      </c>
      <c r="T9" s="72">
        <f>M53</f>
        <v>0</v>
      </c>
      <c r="U9" s="103">
        <f>O53</f>
        <v>2.4152581775353994</v>
      </c>
      <c r="V9" s="16">
        <f t="shared" si="2"/>
        <v>0.38296356121009456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1"/>
      <c r="AC9" s="106" t="e">
        <f t="shared" si="8"/>
        <v>#DIV/0!</v>
      </c>
      <c r="AD9" s="63" t="e">
        <f t="shared" si="9"/>
        <v>#DIV/0!</v>
      </c>
    </row>
    <row r="10" spans="2:30" ht="12.75">
      <c r="B10" s="9">
        <v>5</v>
      </c>
      <c r="C10" s="112">
        <v>222.06892039878886</v>
      </c>
      <c r="D10" s="60">
        <v>334087</v>
      </c>
      <c r="E10" s="16">
        <f>LOG10(D10)</f>
        <v>5.523859576691383</v>
      </c>
      <c r="F10" s="16">
        <f t="shared" si="0"/>
        <v>5.429359916132524</v>
      </c>
      <c r="G10" s="35">
        <f>((ABS(F10-E10))/F10)*10</f>
        <v>0.17405304127668447</v>
      </c>
      <c r="H10" s="38">
        <f t="shared" si="1"/>
        <v>268757.08137686923</v>
      </c>
      <c r="J10" s="51"/>
      <c r="K10" s="52">
        <f t="shared" si="10"/>
        <v>0</v>
      </c>
      <c r="L10" s="19"/>
      <c r="M10" s="71"/>
      <c r="N10" s="112"/>
      <c r="O10" s="21">
        <f t="shared" si="6"/>
        <v>0.38296356121009456</v>
      </c>
      <c r="P10" s="63">
        <f t="shared" si="7"/>
        <v>2.4152581775353994</v>
      </c>
      <c r="Q10" s="19"/>
      <c r="S10" s="9">
        <v>5</v>
      </c>
      <c r="T10" s="72">
        <f>M52</f>
        <v>0</v>
      </c>
      <c r="U10" s="103">
        <f>O52</f>
        <v>2.4152581775353994</v>
      </c>
      <c r="V10" s="16">
        <f t="shared" si="2"/>
        <v>0.38296356121009456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1"/>
      <c r="AC10" s="106" t="e">
        <f t="shared" si="8"/>
        <v>#DIV/0!</v>
      </c>
      <c r="AD10" s="63" t="e">
        <f t="shared" si="9"/>
        <v>#DIV/0!</v>
      </c>
    </row>
    <row r="11" spans="2:30" ht="13.5" thickBot="1">
      <c r="B11" s="127">
        <v>6</v>
      </c>
      <c r="C11" s="112">
        <v>252.3160623626328</v>
      </c>
      <c r="D11" s="117">
        <v>1023447</v>
      </c>
      <c r="E11" s="128">
        <f>LOG10(D11)</f>
        <v>6.0100653573028495</v>
      </c>
      <c r="F11" s="128">
        <f t="shared" si="0"/>
        <v>6.116709891442243</v>
      </c>
      <c r="G11" s="129">
        <f>((ABS(F11-E11))/F11)*10</f>
        <v>0.17434950493335874</v>
      </c>
      <c r="H11" s="130">
        <f t="shared" si="1"/>
        <v>1308307.681974427</v>
      </c>
      <c r="J11" s="51"/>
      <c r="K11" s="52">
        <f t="shared" si="10"/>
        <v>0</v>
      </c>
      <c r="L11" s="19"/>
      <c r="M11" s="71"/>
      <c r="N11" s="112"/>
      <c r="O11" s="21">
        <f t="shared" si="6"/>
        <v>0.38296356121009456</v>
      </c>
      <c r="P11" s="63">
        <f t="shared" si="7"/>
        <v>2.4152581775353994</v>
      </c>
      <c r="Q11" s="19"/>
      <c r="S11" s="9">
        <v>6</v>
      </c>
      <c r="T11" s="72">
        <f>M53</f>
        <v>0</v>
      </c>
      <c r="U11" s="103">
        <f>O53</f>
        <v>2.4152581775353994</v>
      </c>
      <c r="V11" s="16">
        <f t="shared" si="2"/>
        <v>0.38296356121009456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1"/>
      <c r="AC11" s="106" t="e">
        <f t="shared" si="8"/>
        <v>#DIV/0!</v>
      </c>
      <c r="AD11" s="63" t="e">
        <f t="shared" si="9"/>
        <v>#DIV/0!</v>
      </c>
    </row>
    <row r="12" spans="5:30" ht="13.5" thickBot="1">
      <c r="E12" s="181" t="s">
        <v>50</v>
      </c>
      <c r="F12" s="182"/>
      <c r="G12" s="125">
        <f>AVERAGE(G7:G11)</f>
        <v>0.18267788069777202</v>
      </c>
      <c r="J12" s="51"/>
      <c r="K12" s="52">
        <f t="shared" si="10"/>
        <v>0</v>
      </c>
      <c r="L12" s="19"/>
      <c r="M12" s="71"/>
      <c r="N12" s="112"/>
      <c r="O12" s="21">
        <f t="shared" si="6"/>
        <v>0.38296356121009456</v>
      </c>
      <c r="P12" s="63">
        <f t="shared" si="7"/>
        <v>2.4152581775353994</v>
      </c>
      <c r="Q12" s="19"/>
      <c r="V12" s="151" t="s">
        <v>50</v>
      </c>
      <c r="W12" s="152"/>
      <c r="X12" s="89" t="e">
        <f>AVERAGE(X6:X11)</f>
        <v>#DIV/0!</v>
      </c>
      <c r="AA12" s="105"/>
      <c r="AB12" s="51"/>
      <c r="AC12" s="106" t="e">
        <f t="shared" si="8"/>
        <v>#DIV/0!</v>
      </c>
      <c r="AD12" s="63" t="e">
        <f t="shared" si="9"/>
        <v>#DIV/0!</v>
      </c>
    </row>
    <row r="13" spans="7:30" ht="12.75">
      <c r="G13" s="73" t="s">
        <v>28</v>
      </c>
      <c r="H13" s="74">
        <f>SLOPE(E7:E11,C7:C11)</f>
        <v>0.022724460252520562</v>
      </c>
      <c r="J13" s="51"/>
      <c r="K13" s="52">
        <f t="shared" si="10"/>
        <v>0</v>
      </c>
      <c r="L13" s="19"/>
      <c r="M13" s="71"/>
      <c r="N13" s="112"/>
      <c r="O13" s="21">
        <f t="shared" si="6"/>
        <v>0.38296356121009456</v>
      </c>
      <c r="P13" s="63">
        <f t="shared" si="7"/>
        <v>2.4152581775353994</v>
      </c>
      <c r="Q13" s="19"/>
      <c r="X13" s="73" t="s">
        <v>28</v>
      </c>
      <c r="Y13" s="74" t="e">
        <f>SLOPE(V6:V11,T6:T11)</f>
        <v>#DIV/0!</v>
      </c>
      <c r="AA13" s="105"/>
      <c r="AB13" s="51"/>
      <c r="AC13" s="106" t="e">
        <f t="shared" si="8"/>
        <v>#DIV/0!</v>
      </c>
      <c r="AD13" s="63" t="e">
        <f t="shared" si="9"/>
        <v>#DIV/0!</v>
      </c>
    </row>
    <row r="14" spans="7:30" ht="12.75">
      <c r="G14" s="75" t="s">
        <v>29</v>
      </c>
      <c r="H14" s="76">
        <f>INTERCEPT(E7:E11,C7:C11)</f>
        <v>0.38296356121009456</v>
      </c>
      <c r="I14" s="18"/>
      <c r="J14" s="51"/>
      <c r="K14" s="52">
        <f t="shared" si="10"/>
        <v>0</v>
      </c>
      <c r="L14" s="19"/>
      <c r="M14" s="71"/>
      <c r="N14" s="51"/>
      <c r="O14" s="21">
        <f t="shared" si="6"/>
        <v>0.38296356121009456</v>
      </c>
      <c r="P14" s="63">
        <f t="shared" si="7"/>
        <v>2.4152581775353994</v>
      </c>
      <c r="Q14" s="19"/>
      <c r="X14" s="75" t="s">
        <v>29</v>
      </c>
      <c r="Y14" s="76" t="e">
        <f>INTERCEPT(V6:V11,T6:T11)</f>
        <v>#DIV/0!</v>
      </c>
      <c r="AA14" s="105"/>
      <c r="AB14" s="51"/>
      <c r="AC14" s="106" t="e">
        <f t="shared" si="8"/>
        <v>#DIV/0!</v>
      </c>
      <c r="AD14" s="63" t="e">
        <f t="shared" si="9"/>
        <v>#DIV/0!</v>
      </c>
    </row>
    <row r="15" spans="7:30" ht="13.5" thickBot="1">
      <c r="G15" s="77" t="s">
        <v>30</v>
      </c>
      <c r="H15" s="78">
        <f>RSQ(E7:E11,C7:C11)</f>
        <v>0.9829987756103126</v>
      </c>
      <c r="I15" s="18"/>
      <c r="J15" s="51"/>
      <c r="K15" s="52">
        <f t="shared" si="10"/>
        <v>0</v>
      </c>
      <c r="L15" s="19"/>
      <c r="M15" s="71"/>
      <c r="N15" s="51"/>
      <c r="O15" s="21">
        <f t="shared" si="6"/>
        <v>0.38296356121009456</v>
      </c>
      <c r="P15" s="63">
        <f t="shared" si="7"/>
        <v>2.4152581775353994</v>
      </c>
      <c r="Q15" s="19"/>
      <c r="X15" s="77" t="s">
        <v>30</v>
      </c>
      <c r="Y15" s="78" t="e">
        <f>RSQ(V6:V11,T6:T11)</f>
        <v>#DIV/0!</v>
      </c>
      <c r="AA15" s="105"/>
      <c r="AB15" s="51"/>
      <c r="AC15" s="106" t="e">
        <f t="shared" si="8"/>
        <v>#DIV/0!</v>
      </c>
      <c r="AD15" s="63" t="e">
        <f t="shared" si="9"/>
        <v>#DIV/0!</v>
      </c>
    </row>
    <row r="16" spans="9:30" ht="12.75">
      <c r="I16" s="18"/>
      <c r="J16" s="51"/>
      <c r="K16" s="52">
        <f t="shared" si="10"/>
        <v>0</v>
      </c>
      <c r="L16" s="19"/>
      <c r="M16" s="71"/>
      <c r="N16" s="51"/>
      <c r="O16" s="21">
        <f t="shared" si="6"/>
        <v>0.38296356121009456</v>
      </c>
      <c r="P16" s="63">
        <f t="shared" si="7"/>
        <v>2.4152581775353994</v>
      </c>
      <c r="Q16" s="19"/>
      <c r="AA16" s="105"/>
      <c r="AB16" s="51"/>
      <c r="AC16" s="106" t="e">
        <f t="shared" si="8"/>
        <v>#DIV/0!</v>
      </c>
      <c r="AD16" s="63" t="e">
        <f t="shared" si="9"/>
        <v>#DIV/0!</v>
      </c>
    </row>
    <row r="17" spans="12:30" ht="12.75">
      <c r="L17" s="19"/>
      <c r="M17" s="71"/>
      <c r="N17" s="51"/>
      <c r="O17" s="21">
        <f t="shared" si="6"/>
        <v>0.38296356121009456</v>
      </c>
      <c r="P17" s="63">
        <f t="shared" si="7"/>
        <v>2.4152581775353994</v>
      </c>
      <c r="Q17" s="19"/>
      <c r="AA17" s="105"/>
      <c r="AB17" s="51"/>
      <c r="AC17" s="106" t="e">
        <f t="shared" si="8"/>
        <v>#DIV/0!</v>
      </c>
      <c r="AD17" s="63" t="e">
        <f t="shared" si="9"/>
        <v>#DIV/0!</v>
      </c>
    </row>
    <row r="18" spans="12:30" ht="13.5" thickBot="1">
      <c r="L18" s="19"/>
      <c r="M18" s="71"/>
      <c r="N18" s="51"/>
      <c r="O18" s="21">
        <f t="shared" si="6"/>
        <v>0.38296356121009456</v>
      </c>
      <c r="P18" s="63">
        <f t="shared" si="7"/>
        <v>2.4152581775353994</v>
      </c>
      <c r="Q18" s="19"/>
      <c r="AA18" s="105"/>
      <c r="AB18" s="51"/>
      <c r="AC18" s="106" t="e">
        <f t="shared" si="8"/>
        <v>#DIV/0!</v>
      </c>
      <c r="AD18" s="63" t="e">
        <f t="shared" si="9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8"/>
        <v>#DIV/0!</v>
      </c>
      <c r="AD19" s="63" t="e">
        <f t="shared" si="9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1"/>
        <v>#NUM!</v>
      </c>
      <c r="L28" s="19"/>
      <c r="O28" s="19"/>
      <c r="P28" s="19"/>
    </row>
    <row r="29" spans="10:16" ht="12.75">
      <c r="J29" s="51"/>
      <c r="K29" s="56" t="e">
        <f t="shared" si="11"/>
        <v>#NUM!</v>
      </c>
      <c r="L29" s="19"/>
      <c r="O29" s="19"/>
      <c r="P29" s="19"/>
    </row>
    <row r="30" spans="10:16" ht="12.75">
      <c r="J30" s="51"/>
      <c r="K30" s="56" t="e">
        <f t="shared" si="11"/>
        <v>#NUM!</v>
      </c>
      <c r="L30" s="19"/>
      <c r="O30" s="19"/>
      <c r="P30" s="19"/>
    </row>
    <row r="31" spans="10:16" ht="12.75">
      <c r="J31" s="51"/>
      <c r="K31" s="56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0"/>
      <c r="O35" s="170"/>
      <c r="P35" s="178"/>
    </row>
    <row r="36" spans="10:16" ht="15">
      <c r="J36" s="47" t="s">
        <v>36</v>
      </c>
      <c r="K36" s="48"/>
      <c r="L36" s="19"/>
      <c r="M36" s="172" t="s">
        <v>94</v>
      </c>
      <c r="N36" s="173"/>
      <c r="O36" s="173"/>
      <c r="P36" s="179"/>
    </row>
    <row r="37" spans="10:16" ht="15.75" thickBot="1">
      <c r="J37" s="47" t="s">
        <v>25</v>
      </c>
      <c r="K37" s="48"/>
      <c r="L37" s="19"/>
      <c r="M37" s="172" t="s">
        <v>55</v>
      </c>
      <c r="N37" s="180"/>
      <c r="O37" s="180"/>
      <c r="P37" s="179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2" t="s">
        <v>93</v>
      </c>
      <c r="P38" s="143" t="s">
        <v>95</v>
      </c>
    </row>
    <row r="39" spans="10:16" ht="12.75">
      <c r="J39" s="55"/>
      <c r="K39" s="56" t="e">
        <f aca="true" t="shared" si="12" ref="K39:K46">LOG10(J39)*(64)</f>
        <v>#NUM!</v>
      </c>
      <c r="L39" s="19"/>
      <c r="M39" s="55">
        <f>N7</f>
        <v>0</v>
      </c>
      <c r="N39" s="56">
        <f>10^(4*(M39/256))</f>
        <v>1</v>
      </c>
      <c r="O39" s="56">
        <f>P7</f>
        <v>2.4152581775353994</v>
      </c>
      <c r="P39" s="110">
        <f>O39/N39</f>
        <v>2.4152581775353994</v>
      </c>
    </row>
    <row r="40" spans="10:16" ht="12.75">
      <c r="J40" s="51"/>
      <c r="K40" s="56" t="e">
        <f t="shared" si="12"/>
        <v>#NUM!</v>
      </c>
      <c r="L40" s="19"/>
      <c r="M40" s="55">
        <f>N8</f>
        <v>0</v>
      </c>
      <c r="N40" s="56">
        <f>10^(4*(M40/256))</f>
        <v>1</v>
      </c>
      <c r="O40" s="56">
        <f>P8</f>
        <v>2.4152581775353994</v>
      </c>
      <c r="P40" s="110">
        <f>O40/N40</f>
        <v>2.4152581775353994</v>
      </c>
    </row>
    <row r="41" spans="10:16" ht="12.75">
      <c r="J41" s="51"/>
      <c r="K41" s="56" t="e">
        <f t="shared" si="12"/>
        <v>#NUM!</v>
      </c>
      <c r="L41" s="19"/>
      <c r="M41" s="55">
        <f>N9</f>
        <v>0</v>
      </c>
      <c r="N41" s="56">
        <f>10^(4*(M41/256))</f>
        <v>1</v>
      </c>
      <c r="O41" s="56">
        <f>P9</f>
        <v>2.4152581775353994</v>
      </c>
      <c r="P41" s="110">
        <f>O41/N41</f>
        <v>2.4152581775353994</v>
      </c>
    </row>
    <row r="42" spans="10:16" ht="12.75">
      <c r="J42" s="51"/>
      <c r="K42" s="56" t="e">
        <f t="shared" si="12"/>
        <v>#NUM!</v>
      </c>
      <c r="L42" s="19"/>
      <c r="M42" s="55">
        <f>N10</f>
        <v>0</v>
      </c>
      <c r="N42" s="56">
        <f>10^(4*(M42/256))</f>
        <v>1</v>
      </c>
      <c r="O42" s="56">
        <f>P10</f>
        <v>2.4152581775353994</v>
      </c>
      <c r="P42" s="110">
        <f>O42/N42</f>
        <v>2.4152581775353994</v>
      </c>
    </row>
    <row r="43" spans="10:16" ht="12.75">
      <c r="J43" s="51"/>
      <c r="K43" s="56" t="e">
        <f t="shared" si="12"/>
        <v>#NUM!</v>
      </c>
      <c r="L43" s="19"/>
      <c r="M43" s="55">
        <f>N11</f>
        <v>0</v>
      </c>
      <c r="N43" s="56">
        <f>10^(4*(M43/256))</f>
        <v>1</v>
      </c>
      <c r="O43" s="56">
        <f>P11</f>
        <v>2.4152581775353994</v>
      </c>
      <c r="P43" s="110">
        <f>O43/N43</f>
        <v>2.4152581775353994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2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2"/>
        <v>#NUM!</v>
      </c>
      <c r="M46" s="163" t="s">
        <v>96</v>
      </c>
      <c r="N46" s="170"/>
      <c r="O46" s="171"/>
    </row>
    <row r="47" spans="1:15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2" t="s">
        <v>104</v>
      </c>
      <c r="N47" s="173"/>
      <c r="O47" s="174"/>
    </row>
    <row r="48" spans="1:15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5"/>
      <c r="N48" s="176"/>
      <c r="O48" s="177"/>
    </row>
    <row r="49" spans="1:15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44" t="s">
        <v>97</v>
      </c>
    </row>
    <row r="50" spans="1:15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2"/>
      <c r="N50" s="95">
        <f aca="true" t="shared" si="13" ref="N50:N55">10^(4*(M50/256))</f>
        <v>1</v>
      </c>
      <c r="O50" s="101">
        <f>P39*N50</f>
        <v>2.4152581775353994</v>
      </c>
    </row>
    <row r="51" spans="9:15" ht="15">
      <c r="I51" s="10"/>
      <c r="J51" s="47" t="s">
        <v>36</v>
      </c>
      <c r="K51" s="48"/>
      <c r="M51" s="102"/>
      <c r="N51" s="95">
        <f t="shared" si="13"/>
        <v>1</v>
      </c>
      <c r="O51" s="101">
        <f>P39*N51</f>
        <v>2.4152581775353994</v>
      </c>
    </row>
    <row r="52" spans="9:15" ht="15">
      <c r="I52" s="17"/>
      <c r="J52" s="47" t="s">
        <v>25</v>
      </c>
      <c r="K52" s="48"/>
      <c r="M52" s="102"/>
      <c r="N52" s="95">
        <f t="shared" si="13"/>
        <v>1</v>
      </c>
      <c r="O52" s="101">
        <f>P39*N52</f>
        <v>2.4152581775353994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3"/>
        <v>1</v>
      </c>
      <c r="O53" s="101">
        <f>P39*N53</f>
        <v>2.4152581775353994</v>
      </c>
    </row>
    <row r="54" spans="10:15" ht="12.75">
      <c r="J54" s="55"/>
      <c r="K54" s="56" t="e">
        <f>LOG10(J54)*(256/LOG10(262144))</f>
        <v>#NUM!</v>
      </c>
      <c r="M54" s="102"/>
      <c r="N54" s="95">
        <f t="shared" si="13"/>
        <v>1</v>
      </c>
      <c r="O54" s="101">
        <f>P40*N54</f>
        <v>2.4152581775353994</v>
      </c>
    </row>
    <row r="55" spans="10:15" ht="12.75">
      <c r="J55" s="51"/>
      <c r="K55" s="56" t="e">
        <f aca="true" t="shared" si="14" ref="K55:K61">LOG10(J55)*(256/LOG10(262144))</f>
        <v>#NUM!</v>
      </c>
      <c r="M55" s="100"/>
      <c r="N55" s="95">
        <f t="shared" si="13"/>
        <v>1</v>
      </c>
      <c r="O55" s="101">
        <f>P41*N55</f>
        <v>2.4152581775353994</v>
      </c>
    </row>
    <row r="56" spans="10:11" ht="12.75">
      <c r="J56" s="51"/>
      <c r="K56" s="56" t="e">
        <f t="shared" si="14"/>
        <v>#NUM!</v>
      </c>
    </row>
    <row r="57" spans="10:11" ht="12.75">
      <c r="J57" s="51"/>
      <c r="K57" s="56" t="e">
        <f t="shared" si="14"/>
        <v>#NUM!</v>
      </c>
    </row>
    <row r="58" spans="10:11" ht="12.75">
      <c r="J58" s="51"/>
      <c r="K58" s="56" t="e">
        <f t="shared" si="14"/>
        <v>#NUM!</v>
      </c>
    </row>
    <row r="59" spans="10:11" ht="12.75">
      <c r="J59" s="51"/>
      <c r="K59" s="56" t="e">
        <f t="shared" si="14"/>
        <v>#NUM!</v>
      </c>
    </row>
    <row r="60" spans="10:11" ht="12.75">
      <c r="J60" s="51"/>
      <c r="K60" s="56" t="e">
        <f t="shared" si="14"/>
        <v>#NUM!</v>
      </c>
    </row>
    <row r="61" spans="10:11" ht="12.75">
      <c r="J61" s="51"/>
      <c r="K61" s="56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E16" sqref="E16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74</v>
      </c>
      <c r="E5" s="131" t="s">
        <v>75</v>
      </c>
      <c r="F5" s="3" t="s">
        <v>13</v>
      </c>
      <c r="G5" s="7" t="s">
        <v>10</v>
      </c>
      <c r="H5" s="132" t="s">
        <v>76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74</v>
      </c>
      <c r="V5" s="131" t="s">
        <v>75</v>
      </c>
      <c r="W5" s="3" t="s">
        <v>13</v>
      </c>
      <c r="X5" s="7" t="s">
        <v>10</v>
      </c>
      <c r="Y5" s="132" t="s">
        <v>76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/>
      <c r="D6" s="60"/>
      <c r="E6" s="16"/>
      <c r="F6" s="16">
        <f aca="true" t="shared" si="0" ref="F6:F11">H$13*C6+H$14</f>
        <v>2.085944369111192</v>
      </c>
      <c r="G6" s="70"/>
      <c r="H6" s="38">
        <f aca="true" t="shared" si="1" ref="H6:H11">10^F6</f>
        <v>121.88334626289472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77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121.88334626289472</v>
      </c>
      <c r="V6" s="16">
        <f aca="true" t="shared" si="4" ref="V6:V11">LOG10(U6)</f>
        <v>2.0859443691111923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3"/>
      <c r="AC6" s="183"/>
      <c r="AD6" s="184"/>
    </row>
    <row r="7" spans="2:30" ht="15">
      <c r="B7" s="9">
        <v>2</v>
      </c>
      <c r="C7" s="112">
        <v>101.54158749899231</v>
      </c>
      <c r="D7" s="103">
        <v>4447.529774312111</v>
      </c>
      <c r="E7" s="16">
        <f>LOG10(D7)</f>
        <v>3.6481188641817455</v>
      </c>
      <c r="F7" s="16">
        <f t="shared" si="0"/>
        <v>3.648118864181746</v>
      </c>
      <c r="G7" s="70">
        <f>((ABS(F7-E7))/F7)*10</f>
        <v>1.2173101436201955E-15</v>
      </c>
      <c r="H7" s="38">
        <f t="shared" si="1"/>
        <v>4447.529774312118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2.085944369111192</v>
      </c>
      <c r="P7" s="63">
        <f aca="true" t="shared" si="9" ref="P7:P18">10^O7</f>
        <v>121.88334626289472</v>
      </c>
      <c r="Q7" s="19"/>
      <c r="S7" s="9">
        <v>2</v>
      </c>
      <c r="T7" s="72">
        <f t="shared" si="2"/>
        <v>0</v>
      </c>
      <c r="U7" s="103">
        <f t="shared" si="3"/>
        <v>121.88334626289472</v>
      </c>
      <c r="V7" s="16">
        <f t="shared" si="4"/>
        <v>2.0859443691111923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77</v>
      </c>
    </row>
    <row r="8" spans="2:30" ht="13.5" thickBot="1">
      <c r="B8" s="9">
        <v>3</v>
      </c>
      <c r="C8" s="112">
        <v>131.4412601343558</v>
      </c>
      <c r="D8" s="103">
        <v>12826.63441007309</v>
      </c>
      <c r="E8" s="16">
        <f>LOG10(D8)</f>
        <v>4.108112716477853</v>
      </c>
      <c r="F8" s="16">
        <f t="shared" si="0"/>
        <v>4.108112716477853</v>
      </c>
      <c r="G8" s="70">
        <f>((ABS(F8-E8))/F8)*10</f>
        <v>0</v>
      </c>
      <c r="H8" s="38">
        <f t="shared" si="1"/>
        <v>12826.63441007309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2.085944369111192</v>
      </c>
      <c r="P8" s="63">
        <f t="shared" si="9"/>
        <v>121.88334626289472</v>
      </c>
      <c r="Q8" s="19"/>
      <c r="S8" s="9">
        <v>3</v>
      </c>
      <c r="T8" s="72">
        <f t="shared" si="2"/>
        <v>0</v>
      </c>
      <c r="U8" s="103">
        <f t="shared" si="3"/>
        <v>121.88334626289472</v>
      </c>
      <c r="V8" s="16">
        <f t="shared" si="4"/>
        <v>2.0859443691111923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/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164.7068534601557</v>
      </c>
      <c r="D9" s="103">
        <v>41676.36557539202</v>
      </c>
      <c r="E9" s="16">
        <f>LOG10(D9)</f>
        <v>4.6198898389053475</v>
      </c>
      <c r="F9" s="16">
        <f t="shared" si="0"/>
        <v>4.6198898389053475</v>
      </c>
      <c r="G9" s="70">
        <f>((ABS(F9-E9))/F9)*10</f>
        <v>0</v>
      </c>
      <c r="H9" s="38">
        <f t="shared" si="1"/>
        <v>41676.36557539202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2.085944369111192</v>
      </c>
      <c r="P9" s="63">
        <f t="shared" si="9"/>
        <v>121.88334626289472</v>
      </c>
      <c r="Q9" s="19"/>
      <c r="S9" s="9">
        <v>4</v>
      </c>
      <c r="T9" s="72">
        <f t="shared" si="2"/>
        <v>0</v>
      </c>
      <c r="U9" s="103">
        <f t="shared" si="3"/>
        <v>121.88334626289472</v>
      </c>
      <c r="V9" s="16">
        <f t="shared" si="4"/>
        <v>2.0859443691111923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200.75457934573492</v>
      </c>
      <c r="D10" s="103">
        <v>149440.70141869207</v>
      </c>
      <c r="E10" s="16">
        <f>LOG10(D10)</f>
        <v>5.174468897306472</v>
      </c>
      <c r="F10" s="16">
        <f t="shared" si="0"/>
        <v>5.174468897306472</v>
      </c>
      <c r="G10" s="70">
        <f>((ABS(F10-E10))/F10)*10</f>
        <v>0</v>
      </c>
      <c r="H10" s="38">
        <f t="shared" si="1"/>
        <v>149440.70141869233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2.085944369111192</v>
      </c>
      <c r="P10" s="63">
        <f t="shared" si="9"/>
        <v>121.88334626289472</v>
      </c>
      <c r="Q10" s="19"/>
      <c r="S10" s="9">
        <v>5</v>
      </c>
      <c r="T10" s="72">
        <f t="shared" si="2"/>
        <v>0</v>
      </c>
      <c r="U10" s="103">
        <f t="shared" si="3"/>
        <v>121.88334626289472</v>
      </c>
      <c r="V10" s="16">
        <f t="shared" si="4"/>
        <v>2.0859443691111923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233.3872126690224</v>
      </c>
      <c r="D11" s="138">
        <v>474797.2523919842</v>
      </c>
      <c r="E11" s="16">
        <f>LOG10(D11)</f>
        <v>5.676508197067616</v>
      </c>
      <c r="F11" s="16">
        <f t="shared" si="0"/>
        <v>5.676508197067617</v>
      </c>
      <c r="G11" s="70">
        <f>((ABS(F11-E11))/F11)*10</f>
        <v>1.5646562796455442E-15</v>
      </c>
      <c r="H11" s="38">
        <f t="shared" si="1"/>
        <v>474797.25239198504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2.085944369111192</v>
      </c>
      <c r="P11" s="63">
        <f t="shared" si="9"/>
        <v>121.88334626289472</v>
      </c>
      <c r="Q11" s="19"/>
      <c r="S11" s="9">
        <v>6</v>
      </c>
      <c r="T11" s="72">
        <f t="shared" si="2"/>
        <v>0</v>
      </c>
      <c r="U11" s="103">
        <f t="shared" si="3"/>
        <v>121.88334626289472</v>
      </c>
      <c r="V11" s="16">
        <f t="shared" si="4"/>
        <v>2.0859443691111923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5.56393284653148E-16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2.085944369111192</v>
      </c>
      <c r="P12" s="63">
        <f t="shared" si="9"/>
        <v>121.88334626289472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0.015384578216152637</v>
      </c>
      <c r="J13" s="51"/>
      <c r="K13" s="52">
        <f t="shared" si="12"/>
        <v>0</v>
      </c>
      <c r="L13" s="19"/>
      <c r="M13" s="71"/>
      <c r="N13" s="112"/>
      <c r="O13" s="21">
        <f t="shared" si="8"/>
        <v>2.085944369111192</v>
      </c>
      <c r="P13" s="63">
        <f t="shared" si="9"/>
        <v>121.88334626289472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2.085944369111192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2.085944369111192</v>
      </c>
      <c r="P14" s="63">
        <f t="shared" si="9"/>
        <v>121.88334626289472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1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2.085944369111192</v>
      </c>
      <c r="P15" s="63">
        <f t="shared" si="9"/>
        <v>121.88334626289472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2.085944369111192</v>
      </c>
      <c r="P16" s="63">
        <f t="shared" si="9"/>
        <v>121.88334626289472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2.085944369111192</v>
      </c>
      <c r="P17" s="63">
        <f t="shared" si="9"/>
        <v>121.88334626289472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2.085944369111192</v>
      </c>
      <c r="P18" s="63">
        <f t="shared" si="9"/>
        <v>121.88334626289472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0"/>
      <c r="O35" s="170"/>
      <c r="P35" s="178"/>
    </row>
    <row r="36" spans="10:16" ht="15">
      <c r="J36" s="47" t="s">
        <v>36</v>
      </c>
      <c r="K36" s="48"/>
      <c r="L36" s="19"/>
      <c r="M36" s="172" t="s">
        <v>78</v>
      </c>
      <c r="N36" s="173"/>
      <c r="O36" s="173"/>
      <c r="P36" s="179"/>
    </row>
    <row r="37" spans="10:16" ht="15.75" thickBot="1">
      <c r="J37" s="47" t="s">
        <v>25</v>
      </c>
      <c r="K37" s="48"/>
      <c r="L37" s="19"/>
      <c r="M37" s="172" t="s">
        <v>55</v>
      </c>
      <c r="N37" s="180"/>
      <c r="O37" s="180"/>
      <c r="P37" s="179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77</v>
      </c>
      <c r="P38" s="93" t="s">
        <v>79</v>
      </c>
    </row>
    <row r="39" spans="10:16" ht="12.75">
      <c r="J39" s="55"/>
      <c r="K39" s="56" t="e">
        <f aca="true" t="shared" si="14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121.88334626289472</v>
      </c>
      <c r="P39" s="96">
        <f>O39/N39</f>
        <v>121.88334626289472</v>
      </c>
    </row>
    <row r="40" spans="10:16" ht="12.75">
      <c r="J40" s="51"/>
      <c r="K40" s="56" t="e">
        <f t="shared" si="14"/>
        <v>#NUM!</v>
      </c>
      <c r="L40" s="19"/>
      <c r="M40" s="94">
        <f>N8</f>
        <v>0</v>
      </c>
      <c r="N40" s="95">
        <f>10^(4*(M40/256))</f>
        <v>1</v>
      </c>
      <c r="O40" s="95">
        <f>P8</f>
        <v>121.88334626289472</v>
      </c>
      <c r="P40" s="96">
        <f>O40/N40</f>
        <v>121.88334626289472</v>
      </c>
    </row>
    <row r="41" spans="10:16" ht="12.75">
      <c r="J41" s="51"/>
      <c r="K41" s="56" t="e">
        <f t="shared" si="14"/>
        <v>#NUM!</v>
      </c>
      <c r="L41" s="19"/>
      <c r="M41" s="94">
        <f>N9</f>
        <v>0</v>
      </c>
      <c r="N41" s="95">
        <f>10^(4*(M41/256))</f>
        <v>1</v>
      </c>
      <c r="O41" s="95">
        <f>P9</f>
        <v>121.88334626289472</v>
      </c>
      <c r="P41" s="96">
        <f>O41/N41</f>
        <v>121.88334626289472</v>
      </c>
    </row>
    <row r="42" spans="10:16" ht="12.75">
      <c r="J42" s="51"/>
      <c r="K42" s="56" t="e">
        <f t="shared" si="14"/>
        <v>#NUM!</v>
      </c>
      <c r="L42" s="19"/>
      <c r="M42" s="94">
        <f>N10</f>
        <v>0</v>
      </c>
      <c r="N42" s="95">
        <f>10^(4*(M42/256))</f>
        <v>1</v>
      </c>
      <c r="O42" s="95">
        <f>P10</f>
        <v>121.88334626289472</v>
      </c>
      <c r="P42" s="96">
        <f>O42/N42</f>
        <v>121.88334626289472</v>
      </c>
    </row>
    <row r="43" spans="10:16" ht="12.75">
      <c r="J43" s="51"/>
      <c r="K43" s="56" t="e">
        <f t="shared" si="14"/>
        <v>#NUM!</v>
      </c>
      <c r="L43" s="19"/>
      <c r="M43" s="94">
        <f>N11</f>
        <v>0</v>
      </c>
      <c r="N43" s="95">
        <f>10^(4*(M43/256))</f>
        <v>1</v>
      </c>
      <c r="O43" s="95">
        <f>P11</f>
        <v>121.88334626289472</v>
      </c>
      <c r="P43" s="96">
        <f>O43/N43</f>
        <v>121.88334626289472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80</v>
      </c>
      <c r="N46" s="170"/>
      <c r="O46" s="171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2" t="s">
        <v>104</v>
      </c>
      <c r="N47" s="173"/>
      <c r="O47" s="174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5"/>
      <c r="N48" s="176"/>
      <c r="O48" s="177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81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121.88334626289472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121.88334626289472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121.88334626289472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121.88334626289472</v>
      </c>
    </row>
    <row r="54" spans="10:15" ht="12.75">
      <c r="J54" s="55"/>
      <c r="K54" s="56" t="e">
        <f aca="true" t="shared" si="16" ref="K54:K61">LOG10(J54)*(256/LOG10(262144))</f>
        <v>#NUM!</v>
      </c>
      <c r="M54" s="102"/>
      <c r="N54" s="95">
        <f t="shared" si="15"/>
        <v>1</v>
      </c>
      <c r="O54" s="101">
        <f>P39*N54</f>
        <v>121.88334626289472</v>
      </c>
    </row>
    <row r="55" spans="10:15" ht="12.75">
      <c r="J55" s="51"/>
      <c r="K55" s="56" t="e">
        <f t="shared" si="16"/>
        <v>#NUM!</v>
      </c>
      <c r="M55" s="102"/>
      <c r="N55" s="95">
        <f t="shared" si="15"/>
        <v>1</v>
      </c>
      <c r="O55" s="101">
        <f>P39*N55</f>
        <v>121.88334626289472</v>
      </c>
    </row>
    <row r="56" spans="10:11" ht="12.75">
      <c r="J56" s="51"/>
      <c r="K56" s="56" t="e">
        <f t="shared" si="16"/>
        <v>#NUM!</v>
      </c>
    </row>
    <row r="57" spans="10:11" ht="12.75">
      <c r="J57" s="51"/>
      <c r="K57" s="56" t="e">
        <f t="shared" si="16"/>
        <v>#NUM!</v>
      </c>
    </row>
    <row r="58" spans="10:11" ht="12.75">
      <c r="J58" s="51"/>
      <c r="K58" s="56" t="e">
        <f t="shared" si="16"/>
        <v>#NUM!</v>
      </c>
    </row>
    <row r="59" spans="10:11" ht="12.75">
      <c r="J59" s="51"/>
      <c r="K59" s="56" t="e">
        <f t="shared" si="16"/>
        <v>#NUM!</v>
      </c>
    </row>
    <row r="60" spans="10:11" ht="12.75">
      <c r="J60" s="51"/>
      <c r="K60" s="56" t="e">
        <f t="shared" si="16"/>
        <v>#NUM!</v>
      </c>
    </row>
    <row r="61" spans="10:11" ht="12.75">
      <c r="J61" s="51"/>
      <c r="K61" s="56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6:AD6"/>
    <mergeCell ref="AA5:AD5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D14" sqref="D14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114.09589778529357</v>
      </c>
      <c r="D6" s="60"/>
      <c r="E6" s="16"/>
      <c r="F6" s="16">
        <f aca="true" t="shared" si="0" ref="F6:F11">H$13*C6+H$14</f>
        <v>0.9232426669983238</v>
      </c>
      <c r="G6" s="70"/>
      <c r="H6" s="38">
        <f aca="true" t="shared" si="1" ref="H6:H11">10^F6</f>
        <v>8.37997391940582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49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0.0025338468920896202</v>
      </c>
      <c r="V6" s="16">
        <f aca="true" t="shared" si="4" ref="V6:V11">LOG10(U6)</f>
        <v>-2.5962196309401557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3"/>
      <c r="AC6" s="183"/>
      <c r="AD6" s="184"/>
    </row>
    <row r="7" spans="2:30" ht="15">
      <c r="B7" s="9">
        <v>2</v>
      </c>
      <c r="C7" s="112">
        <v>195.28685304018538</v>
      </c>
      <c r="D7" s="60">
        <v>2395</v>
      </c>
      <c r="E7" s="16">
        <f>LOG10(D7)</f>
        <v>3.379305517750582</v>
      </c>
      <c r="F7" s="16">
        <f t="shared" si="0"/>
        <v>3.427701736078311</v>
      </c>
      <c r="G7" s="70">
        <f>((ABS(F7-E7))/F7)*10</f>
        <v>0.14119145145662532</v>
      </c>
      <c r="H7" s="38">
        <f t="shared" si="1"/>
        <v>2677.328962484025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-2.5962196309401557</v>
      </c>
      <c r="P7" s="63">
        <f aca="true" t="shared" si="9" ref="P7:P18">10^O7</f>
        <v>0.0025338468920896202</v>
      </c>
      <c r="Q7" s="19"/>
      <c r="S7" s="9">
        <v>2</v>
      </c>
      <c r="T7" s="72">
        <f t="shared" si="2"/>
        <v>0</v>
      </c>
      <c r="U7" s="103">
        <f t="shared" si="3"/>
        <v>0.0025338468920896202</v>
      </c>
      <c r="V7" s="16">
        <f t="shared" si="4"/>
        <v>-2.5962196309401557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49</v>
      </c>
    </row>
    <row r="8" spans="2:30" ht="13.5" thickBot="1">
      <c r="B8" s="9">
        <v>3</v>
      </c>
      <c r="C8" s="112">
        <v>213.63911890737253</v>
      </c>
      <c r="D8" s="60">
        <v>8273</v>
      </c>
      <c r="E8" s="16">
        <f>LOG10(D8)</f>
        <v>3.917663024327375</v>
      </c>
      <c r="F8" s="16">
        <f t="shared" si="0"/>
        <v>3.9938054177624203</v>
      </c>
      <c r="G8" s="70">
        <f>((ABS(F8-E8))/F8)*10</f>
        <v>0.19065123477574203</v>
      </c>
      <c r="H8" s="38">
        <f t="shared" si="1"/>
        <v>9858.376898194534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-2.5962196309401557</v>
      </c>
      <c r="P8" s="63">
        <f t="shared" si="9"/>
        <v>0.0025338468920896202</v>
      </c>
      <c r="Q8" s="19"/>
      <c r="S8" s="9">
        <v>3</v>
      </c>
      <c r="T8" s="72">
        <f t="shared" si="2"/>
        <v>0</v>
      </c>
      <c r="U8" s="103">
        <f t="shared" si="3"/>
        <v>0.0025338468920896202</v>
      </c>
      <c r="V8" s="16">
        <f t="shared" si="4"/>
        <v>-2.5962196309401557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>
        <v>200</v>
      </c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224.9778760808913</v>
      </c>
      <c r="D9" s="60">
        <v>27652</v>
      </c>
      <c r="E9" s="16">
        <f>LOG10(D9)</f>
        <v>4.441726548210395</v>
      </c>
      <c r="F9" s="16">
        <f t="shared" si="0"/>
        <v>4.343566707627326</v>
      </c>
      <c r="G9" s="70">
        <f>((ABS(F9-E9))/F9)*10</f>
        <v>0.22598902512697805</v>
      </c>
      <c r="H9" s="38">
        <f t="shared" si="1"/>
        <v>22058.029216762705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-2.5962196309401557</v>
      </c>
      <c r="P9" s="63">
        <f t="shared" si="9"/>
        <v>0.0025338468920896202</v>
      </c>
      <c r="Q9" s="19"/>
      <c r="S9" s="9">
        <v>4</v>
      </c>
      <c r="T9" s="72">
        <f t="shared" si="2"/>
        <v>0</v>
      </c>
      <c r="U9" s="103">
        <f t="shared" si="3"/>
        <v>0.0025338468920896202</v>
      </c>
      <c r="V9" s="16">
        <f t="shared" si="4"/>
        <v>-2.5962196309401557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237.00942280603942</v>
      </c>
      <c r="D10" s="60">
        <v>75669</v>
      </c>
      <c r="E10" s="16">
        <f>LOG10(D10)</f>
        <v>4.878917994607827</v>
      </c>
      <c r="F10" s="16">
        <f t="shared" si="0"/>
        <v>4.714698149747431</v>
      </c>
      <c r="G10" s="70">
        <f>((ABS(F10-E10))/F10)*10</f>
        <v>0.3483146526977413</v>
      </c>
      <c r="H10" s="38">
        <f t="shared" si="1"/>
        <v>51843.9579561806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-2.5962196309401557</v>
      </c>
      <c r="P10" s="63">
        <f t="shared" si="9"/>
        <v>0.0025338468920896202</v>
      </c>
      <c r="Q10" s="19"/>
      <c r="S10" s="9">
        <v>5</v>
      </c>
      <c r="T10" s="72">
        <f t="shared" si="2"/>
        <v>0</v>
      </c>
      <c r="U10" s="103">
        <f t="shared" si="3"/>
        <v>0.0025338468920896202</v>
      </c>
      <c r="V10" s="16">
        <f t="shared" si="4"/>
        <v>-2.5962196309401557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255.99992172863537</v>
      </c>
      <c r="D11" s="117">
        <v>145428</v>
      </c>
      <c r="E11" s="16">
        <f>LOG10(D11)</f>
        <v>5.162648031521512</v>
      </c>
      <c r="F11" s="16">
        <f t="shared" si="0"/>
        <v>5.300489105202208</v>
      </c>
      <c r="G11" s="70">
        <f>((ABS(F11-E11))/F11)*10</f>
        <v>0.2600534987335602</v>
      </c>
      <c r="H11" s="38">
        <f t="shared" si="1"/>
        <v>199751.06578643262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-2.5962196309401557</v>
      </c>
      <c r="P11" s="63">
        <f t="shared" si="9"/>
        <v>0.0025338468920896202</v>
      </c>
      <c r="Q11" s="19"/>
      <c r="S11" s="9">
        <v>6</v>
      </c>
      <c r="T11" s="72">
        <f t="shared" si="2"/>
        <v>0</v>
      </c>
      <c r="U11" s="103">
        <f t="shared" si="3"/>
        <v>0.0025338468920896202</v>
      </c>
      <c r="V11" s="16">
        <f t="shared" si="4"/>
        <v>-2.5962196309401557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0.2332399725581294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-2.5962196309401557</v>
      </c>
      <c r="P12" s="63">
        <f t="shared" si="9"/>
        <v>0.0025338468920896202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0.030846527931805465</v>
      </c>
      <c r="J13" s="51"/>
      <c r="K13" s="52">
        <f t="shared" si="12"/>
        <v>0</v>
      </c>
      <c r="L13" s="19"/>
      <c r="M13" s="71"/>
      <c r="N13" s="112"/>
      <c r="O13" s="21">
        <f t="shared" si="8"/>
        <v>-2.5962196309401557</v>
      </c>
      <c r="P13" s="63">
        <f t="shared" si="9"/>
        <v>0.0025338468920896202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-2.5962196309401557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-2.5962196309401557</v>
      </c>
      <c r="P14" s="63">
        <f t="shared" si="9"/>
        <v>0.0025338468920896202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0.9693178535311844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-2.5962196309401557</v>
      </c>
      <c r="P15" s="63">
        <f t="shared" si="9"/>
        <v>0.0025338468920896202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-2.5962196309401557</v>
      </c>
      <c r="P16" s="63">
        <f t="shared" si="9"/>
        <v>0.0025338468920896202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-2.5962196309401557</v>
      </c>
      <c r="P17" s="63">
        <f t="shared" si="9"/>
        <v>0.0025338468920896202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-2.5962196309401557</v>
      </c>
      <c r="P18" s="63">
        <f t="shared" si="9"/>
        <v>0.0025338468920896202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0"/>
      <c r="O35" s="170"/>
      <c r="P35" s="178"/>
    </row>
    <row r="36" spans="10:16" ht="15">
      <c r="J36" s="47" t="s">
        <v>36</v>
      </c>
      <c r="K36" s="48"/>
      <c r="L36" s="19"/>
      <c r="M36" s="172" t="s">
        <v>54</v>
      </c>
      <c r="N36" s="173"/>
      <c r="O36" s="173"/>
      <c r="P36" s="179"/>
    </row>
    <row r="37" spans="10:16" ht="15.75" thickBot="1">
      <c r="J37" s="47" t="s">
        <v>25</v>
      </c>
      <c r="K37" s="48"/>
      <c r="L37" s="19"/>
      <c r="M37" s="172" t="s">
        <v>55</v>
      </c>
      <c r="N37" s="180"/>
      <c r="O37" s="180"/>
      <c r="P37" s="179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49</v>
      </c>
      <c r="P38" s="93" t="s">
        <v>56</v>
      </c>
    </row>
    <row r="39" spans="10:16" ht="12.75">
      <c r="J39" s="55"/>
      <c r="K39" s="56" t="e">
        <f aca="true" t="shared" si="14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0.0025338468920896202</v>
      </c>
      <c r="P39" s="96">
        <f>O39/N39</f>
        <v>0.0025338468920896202</v>
      </c>
    </row>
    <row r="40" spans="10:16" ht="12.75">
      <c r="J40" s="51"/>
      <c r="K40" s="56" t="e">
        <f t="shared" si="14"/>
        <v>#NUM!</v>
      </c>
      <c r="L40" s="19"/>
      <c r="M40" s="94">
        <f>N8</f>
        <v>0</v>
      </c>
      <c r="N40" s="95">
        <f>10^(4*(M40/256))</f>
        <v>1</v>
      </c>
      <c r="O40" s="95">
        <f>P8</f>
        <v>0.0025338468920896202</v>
      </c>
      <c r="P40" s="96">
        <f>O40/N40</f>
        <v>0.0025338468920896202</v>
      </c>
    </row>
    <row r="41" spans="10:16" ht="12.75">
      <c r="J41" s="51"/>
      <c r="K41" s="56" t="e">
        <f t="shared" si="14"/>
        <v>#NUM!</v>
      </c>
      <c r="L41" s="19"/>
      <c r="M41" s="94">
        <f>N9</f>
        <v>0</v>
      </c>
      <c r="N41" s="95">
        <f>10^(4*(M41/256))</f>
        <v>1</v>
      </c>
      <c r="O41" s="95">
        <f>P9</f>
        <v>0.0025338468920896202</v>
      </c>
      <c r="P41" s="96">
        <f>O41/N41</f>
        <v>0.0025338468920896202</v>
      </c>
    </row>
    <row r="42" spans="10:16" ht="12.75">
      <c r="J42" s="51"/>
      <c r="K42" s="56" t="e">
        <f t="shared" si="14"/>
        <v>#NUM!</v>
      </c>
      <c r="L42" s="19"/>
      <c r="M42" s="94">
        <f>N10</f>
        <v>0</v>
      </c>
      <c r="N42" s="95">
        <f>10^(4*(M42/256))</f>
        <v>1</v>
      </c>
      <c r="O42" s="95">
        <f>P10</f>
        <v>0.0025338468920896202</v>
      </c>
      <c r="P42" s="96">
        <f>O42/N42</f>
        <v>0.0025338468920896202</v>
      </c>
    </row>
    <row r="43" spans="10:16" ht="12.75">
      <c r="J43" s="51"/>
      <c r="K43" s="56" t="e">
        <f t="shared" si="14"/>
        <v>#NUM!</v>
      </c>
      <c r="L43" s="19"/>
      <c r="M43" s="94">
        <f>N11</f>
        <v>0</v>
      </c>
      <c r="N43" s="95">
        <f>10^(4*(M43/256))</f>
        <v>1</v>
      </c>
      <c r="O43" s="95">
        <f>P11</f>
        <v>0.0025338468920896202</v>
      </c>
      <c r="P43" s="96">
        <f>O43/N43</f>
        <v>0.0025338468920896202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58</v>
      </c>
      <c r="N46" s="170"/>
      <c r="O46" s="171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2" t="s">
        <v>104</v>
      </c>
      <c r="N47" s="173"/>
      <c r="O47" s="174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5"/>
      <c r="N48" s="176"/>
      <c r="O48" s="177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59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0.0025338468920896202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0.0025338468920896202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0.0025338468920896202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0.0025338468920896202</v>
      </c>
    </row>
    <row r="54" spans="10:15" ht="12.75">
      <c r="J54" s="55">
        <v>260</v>
      </c>
      <c r="K54" s="56">
        <f>LOG10(J54)*(256/LOG10(262144))</f>
        <v>114.09589778529357</v>
      </c>
      <c r="M54" s="102"/>
      <c r="N54" s="95">
        <f t="shared" si="15"/>
        <v>1</v>
      </c>
      <c r="O54" s="101">
        <f>P39*N54</f>
        <v>0.0025338468920896202</v>
      </c>
    </row>
    <row r="55" spans="10:15" ht="12.75">
      <c r="J55" s="51">
        <v>1369</v>
      </c>
      <c r="K55" s="56">
        <f aca="true" t="shared" si="16" ref="K55:K61">LOG10(J55)*(256/LOG10(262144))</f>
        <v>148.1800068445568</v>
      </c>
      <c r="M55" s="102"/>
      <c r="N55" s="95">
        <f t="shared" si="15"/>
        <v>1</v>
      </c>
      <c r="O55" s="101">
        <f>P39*N55</f>
        <v>0.0025338468920896202</v>
      </c>
    </row>
    <row r="56" spans="10:11" ht="12.75">
      <c r="J56" s="51">
        <v>5294</v>
      </c>
      <c r="K56" s="56">
        <f t="shared" si="16"/>
        <v>175.93091526393457</v>
      </c>
    </row>
    <row r="57" spans="10:11" ht="12.75">
      <c r="J57" s="51">
        <v>13598</v>
      </c>
      <c r="K57" s="56">
        <f t="shared" si="16"/>
        <v>195.28685304018538</v>
      </c>
    </row>
    <row r="58" spans="10:11" ht="12.75">
      <c r="J58" s="51">
        <v>33260</v>
      </c>
      <c r="K58" s="56">
        <f t="shared" si="16"/>
        <v>213.63911890737253</v>
      </c>
    </row>
    <row r="59" spans="10:11" ht="12.75">
      <c r="J59" s="51">
        <v>57799</v>
      </c>
      <c r="K59" s="56">
        <f t="shared" si="16"/>
        <v>224.9778760808913</v>
      </c>
    </row>
    <row r="60" spans="10:11" ht="12.75">
      <c r="J60" s="51">
        <v>103892</v>
      </c>
      <c r="K60" s="56">
        <f t="shared" si="16"/>
        <v>237.00942280603942</v>
      </c>
    </row>
    <row r="61" spans="10:11" ht="12.75">
      <c r="J61" s="51">
        <v>262143</v>
      </c>
      <c r="K61" s="56">
        <f t="shared" si="16"/>
        <v>255.99992172863537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6:AD6"/>
    <mergeCell ref="AA5:AD5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P27" sqref="P27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115</v>
      </c>
      <c r="E5" s="131" t="s">
        <v>116</v>
      </c>
      <c r="F5" s="3" t="s">
        <v>13</v>
      </c>
      <c r="G5" s="7" t="s">
        <v>10</v>
      </c>
      <c r="H5" s="132" t="s">
        <v>117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115</v>
      </c>
      <c r="V5" s="131" t="s">
        <v>116</v>
      </c>
      <c r="W5" s="3" t="s">
        <v>13</v>
      </c>
      <c r="X5" s="7" t="s">
        <v>10</v>
      </c>
      <c r="Y5" s="132" t="s">
        <v>117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65.208355565812</v>
      </c>
      <c r="D6" s="60"/>
      <c r="E6" s="16"/>
      <c r="F6" s="16">
        <f aca="true" t="shared" si="0" ref="F6:F11">H$13*C6+H$14</f>
        <v>1.411691115828886</v>
      </c>
      <c r="G6" s="70"/>
      <c r="H6" s="38">
        <f aca="true" t="shared" si="1" ref="H6:H11">10^F6</f>
        <v>25.80424257292536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33" t="s">
        <v>118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0.2958434167158818</v>
      </c>
      <c r="V6" s="16">
        <f aca="true" t="shared" si="4" ref="V6:V11">LOG10(U6)</f>
        <v>-0.5289380904592225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3"/>
      <c r="AC6" s="183"/>
      <c r="AD6" s="184"/>
    </row>
    <row r="7" spans="2:30" ht="15">
      <c r="B7" s="9">
        <v>2</v>
      </c>
      <c r="C7" s="112">
        <v>148.19498919605886</v>
      </c>
      <c r="D7" s="103">
        <v>7850.6410256410245</v>
      </c>
      <c r="E7" s="16">
        <f>LOG10(D7)</f>
        <v>3.8949051194882522</v>
      </c>
      <c r="F7" s="16">
        <f t="shared" si="0"/>
        <v>3.8814096596717977</v>
      </c>
      <c r="G7" s="70">
        <f>((ABS(F7-E7))/F7)*10</f>
        <v>0.03476948067778974</v>
      </c>
      <c r="H7" s="38">
        <f t="shared" si="1"/>
        <v>7610.438130262904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-0.5289380904592225</v>
      </c>
      <c r="P7" s="63">
        <f aca="true" t="shared" si="9" ref="P7:P18">10^O7</f>
        <v>0.2958434167158818</v>
      </c>
      <c r="Q7" s="19"/>
      <c r="S7" s="9">
        <v>2</v>
      </c>
      <c r="T7" s="72">
        <f t="shared" si="2"/>
        <v>0</v>
      </c>
      <c r="U7" s="103">
        <f t="shared" si="3"/>
        <v>0.2958434167158818</v>
      </c>
      <c r="V7" s="16">
        <f t="shared" si="4"/>
        <v>-0.5289380904592225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37" t="s">
        <v>118</v>
      </c>
    </row>
    <row r="8" spans="2:30" ht="13.5" thickBot="1">
      <c r="B8" s="9">
        <v>3</v>
      </c>
      <c r="C8" s="112">
        <v>169.15457050155956</v>
      </c>
      <c r="D8" s="103">
        <v>26574.35897435898</v>
      </c>
      <c r="E8" s="16">
        <f>LOG10(D8)</f>
        <v>4.424462797287288</v>
      </c>
      <c r="F8" s="16">
        <f t="shared" si="0"/>
        <v>4.505175974281182</v>
      </c>
      <c r="G8" s="70">
        <f>((ABS(F8-E8))/F8)*10</f>
        <v>0.17915654672462059</v>
      </c>
      <c r="H8" s="38">
        <f t="shared" si="1"/>
        <v>32001.915510541923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-0.5289380904592225</v>
      </c>
      <c r="P8" s="63">
        <f t="shared" si="9"/>
        <v>0.2958434167158818</v>
      </c>
      <c r="Q8" s="19"/>
      <c r="S8" s="9">
        <v>3</v>
      </c>
      <c r="T8" s="72">
        <f t="shared" si="2"/>
        <v>0</v>
      </c>
      <c r="U8" s="103">
        <f t="shared" si="3"/>
        <v>0.2958434167158818</v>
      </c>
      <c r="V8" s="16">
        <f t="shared" si="4"/>
        <v>-0.5289380904592225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>
        <v>200</v>
      </c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182.83587080572113</v>
      </c>
      <c r="D9" s="103">
        <v>87058.33333333333</v>
      </c>
      <c r="E9" s="16">
        <f>LOG10(D9)</f>
        <v>4.9398103486579865</v>
      </c>
      <c r="F9" s="16">
        <f t="shared" si="0"/>
        <v>4.9123374602575955</v>
      </c>
      <c r="G9" s="70">
        <f>((ABS(F9-E9))/F9)*10</f>
        <v>0.05592630519107361</v>
      </c>
      <c r="H9" s="38">
        <f t="shared" si="1"/>
        <v>81721.71277221356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-0.5289380904592225</v>
      </c>
      <c r="P9" s="63">
        <f t="shared" si="9"/>
        <v>0.2958434167158818</v>
      </c>
      <c r="Q9" s="19"/>
      <c r="S9" s="9">
        <v>4</v>
      </c>
      <c r="T9" s="72">
        <f t="shared" si="2"/>
        <v>0</v>
      </c>
      <c r="U9" s="103">
        <f t="shared" si="3"/>
        <v>0.2958434167158818</v>
      </c>
      <c r="V9" s="16">
        <f t="shared" si="4"/>
        <v>-0.5289380904592225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194.34354611105437</v>
      </c>
      <c r="D10" s="103">
        <v>232771.15384615428</v>
      </c>
      <c r="E10" s="16">
        <f>LOG10(D10)</f>
        <v>5.366929159389981</v>
      </c>
      <c r="F10" s="16">
        <f t="shared" si="0"/>
        <v>5.254810914774804</v>
      </c>
      <c r="G10" s="70">
        <f>((ABS(F10-E10))/F10)*10</f>
        <v>0.21336304280699617</v>
      </c>
      <c r="H10" s="38">
        <f t="shared" si="1"/>
        <v>179808.7884509882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-0.5289380904592225</v>
      </c>
      <c r="P10" s="63">
        <f t="shared" si="9"/>
        <v>0.2958434167158818</v>
      </c>
      <c r="Q10" s="19"/>
      <c r="S10" s="9">
        <v>5</v>
      </c>
      <c r="T10" s="72">
        <f t="shared" si="2"/>
        <v>0</v>
      </c>
      <c r="U10" s="103">
        <f t="shared" si="3"/>
        <v>0.2958434167158818</v>
      </c>
      <c r="V10" s="16">
        <f t="shared" si="4"/>
        <v>-0.5289380904592225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209.46148906218164</v>
      </c>
      <c r="D11" s="138">
        <v>428898.0769230773</v>
      </c>
      <c r="E11" s="16">
        <f>LOG10(D11)</f>
        <v>5.63235409897032</v>
      </c>
      <c r="F11" s="16">
        <f t="shared" si="0"/>
        <v>5.7047275148084475</v>
      </c>
      <c r="G11" s="70">
        <f>((ABS(F11-E11))/F11)*10</f>
        <v>0.12686568403181203</v>
      </c>
      <c r="H11" s="38">
        <f t="shared" si="1"/>
        <v>506672.71176124807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-0.5289380904592225</v>
      </c>
      <c r="P11" s="63">
        <f t="shared" si="9"/>
        <v>0.2958434167158818</v>
      </c>
      <c r="Q11" s="19"/>
      <c r="S11" s="9">
        <v>6</v>
      </c>
      <c r="T11" s="72">
        <f t="shared" si="2"/>
        <v>0</v>
      </c>
      <c r="U11" s="103">
        <f t="shared" si="3"/>
        <v>0.2958434167158818</v>
      </c>
      <c r="V11" s="16">
        <f t="shared" si="4"/>
        <v>-0.5289380904592225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0.12201621188645842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-0.5289380904592225</v>
      </c>
      <c r="P12" s="63">
        <f t="shared" si="9"/>
        <v>0.2958434167158818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0.02976043774527506</v>
      </c>
      <c r="J13" s="51"/>
      <c r="K13" s="52">
        <f t="shared" si="12"/>
        <v>0</v>
      </c>
      <c r="L13" s="19"/>
      <c r="M13" s="71"/>
      <c r="N13" s="112"/>
      <c r="O13" s="21">
        <f t="shared" si="8"/>
        <v>-0.5289380904592225</v>
      </c>
      <c r="P13" s="63">
        <f t="shared" si="9"/>
        <v>0.2958434167158818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-0.5289380904592225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-0.5289380904592225</v>
      </c>
      <c r="P14" s="63">
        <f t="shared" si="9"/>
        <v>0.2958434167158818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0.9872465465320348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-0.5289380904592225</v>
      </c>
      <c r="P15" s="63">
        <f t="shared" si="9"/>
        <v>0.2958434167158818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-0.5289380904592225</v>
      </c>
      <c r="P16" s="63">
        <f t="shared" si="9"/>
        <v>0.2958434167158818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-0.5289380904592225</v>
      </c>
      <c r="P17" s="63">
        <f t="shared" si="9"/>
        <v>0.2958434167158818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-0.5289380904592225</v>
      </c>
      <c r="P18" s="63">
        <f t="shared" si="9"/>
        <v>0.2958434167158818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0"/>
      <c r="O35" s="170"/>
      <c r="P35" s="178"/>
    </row>
    <row r="36" spans="10:16" ht="15">
      <c r="J36" s="47" t="s">
        <v>36</v>
      </c>
      <c r="K36" s="48"/>
      <c r="L36" s="19"/>
      <c r="M36" s="172" t="s">
        <v>119</v>
      </c>
      <c r="N36" s="173"/>
      <c r="O36" s="173"/>
      <c r="P36" s="179"/>
    </row>
    <row r="37" spans="10:16" ht="15.75" thickBot="1">
      <c r="J37" s="47" t="s">
        <v>25</v>
      </c>
      <c r="K37" s="48"/>
      <c r="L37" s="19"/>
      <c r="M37" s="172" t="s">
        <v>55</v>
      </c>
      <c r="N37" s="180"/>
      <c r="O37" s="180"/>
      <c r="P37" s="179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34" t="s">
        <v>118</v>
      </c>
      <c r="P38" s="135" t="s">
        <v>120</v>
      </c>
    </row>
    <row r="39" spans="10:16" ht="12.75">
      <c r="J39" s="55">
        <v>2.08</v>
      </c>
      <c r="K39" s="56">
        <f aca="true" t="shared" si="14" ref="K39:K46">LOG10(J39)*(64)</f>
        <v>20.35605343761674</v>
      </c>
      <c r="L39" s="19"/>
      <c r="M39" s="94">
        <f>N7</f>
        <v>0</v>
      </c>
      <c r="N39" s="95">
        <f>10^(4*(M39/256))</f>
        <v>1</v>
      </c>
      <c r="O39" s="95">
        <f>P7</f>
        <v>0.2958434167158818</v>
      </c>
      <c r="P39" s="96">
        <f>O39/N39</f>
        <v>0.2958434167158818</v>
      </c>
    </row>
    <row r="40" spans="10:16" ht="12.75">
      <c r="J40" s="51">
        <v>123.82</v>
      </c>
      <c r="K40" s="56">
        <f t="shared" si="14"/>
        <v>133.9386111793207</v>
      </c>
      <c r="L40" s="19"/>
      <c r="M40" s="94">
        <f>N8</f>
        <v>0</v>
      </c>
      <c r="N40" s="95">
        <f>10^(4*(M40/256))</f>
        <v>1</v>
      </c>
      <c r="O40" s="95">
        <f>P8</f>
        <v>0.2958434167158818</v>
      </c>
      <c r="P40" s="96">
        <f>O40/N40</f>
        <v>0.2958434167158818</v>
      </c>
    </row>
    <row r="41" spans="10:16" ht="12.75">
      <c r="J41" s="51">
        <v>415.91</v>
      </c>
      <c r="K41" s="56">
        <f t="shared" si="14"/>
        <v>167.61595920132868</v>
      </c>
      <c r="L41" s="19"/>
      <c r="M41" s="94">
        <f>N9</f>
        <v>0</v>
      </c>
      <c r="N41" s="95">
        <f>10^(4*(M41/256))</f>
        <v>1</v>
      </c>
      <c r="O41" s="95">
        <f>P9</f>
        <v>0.2958434167158818</v>
      </c>
      <c r="P41" s="96">
        <f>O41/N41</f>
        <v>0.2958434167158818</v>
      </c>
    </row>
    <row r="42" spans="10:16" ht="12.75">
      <c r="J42" s="51">
        <v>1359.46</v>
      </c>
      <c r="K42" s="56">
        <f t="shared" si="14"/>
        <v>200.53545175491843</v>
      </c>
      <c r="L42" s="19"/>
      <c r="M42" s="94">
        <f>N10</f>
        <v>0</v>
      </c>
      <c r="N42" s="95">
        <f>10^(4*(M42/256))</f>
        <v>1</v>
      </c>
      <c r="O42" s="95">
        <f>P10</f>
        <v>0.2958434167158818</v>
      </c>
      <c r="P42" s="96">
        <f>O42/N42</f>
        <v>0.2958434167158818</v>
      </c>
    </row>
    <row r="43" spans="10:16" ht="12.75">
      <c r="J43" s="51">
        <v>3632.58</v>
      </c>
      <c r="K43" s="56">
        <f t="shared" si="14"/>
        <v>227.85377200036933</v>
      </c>
      <c r="L43" s="19"/>
      <c r="M43" s="94">
        <f>N11</f>
        <v>0</v>
      </c>
      <c r="N43" s="95">
        <f>10^(4*(M43/256))</f>
        <v>1</v>
      </c>
      <c r="O43" s="95">
        <f>P11</f>
        <v>0.2958434167158818</v>
      </c>
      <c r="P43" s="96">
        <f>O43/N43</f>
        <v>0.2958434167158818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>
        <v>6692.16</v>
      </c>
      <c r="K44" s="56">
        <f t="shared" si="14"/>
        <v>244.83624420966882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121</v>
      </c>
      <c r="N46" s="170"/>
      <c r="O46" s="171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2" t="s">
        <v>104</v>
      </c>
      <c r="N47" s="173"/>
      <c r="O47" s="174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5"/>
      <c r="N48" s="176"/>
      <c r="O48" s="177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36" t="s">
        <v>130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0.2958434167158818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0.2958434167158818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0.2958434167158818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0.2958434167158818</v>
      </c>
    </row>
    <row r="54" spans="10:15" ht="12.75">
      <c r="J54" s="55"/>
      <c r="K54" s="56" t="e">
        <f aca="true" t="shared" si="16" ref="K54:K61">LOG10(J54)*(256/LOG10(262144))</f>
        <v>#NUM!</v>
      </c>
      <c r="M54" s="102"/>
      <c r="N54" s="95">
        <f t="shared" si="15"/>
        <v>1</v>
      </c>
      <c r="O54" s="101">
        <f>P39*N54</f>
        <v>0.2958434167158818</v>
      </c>
    </row>
    <row r="55" spans="10:15" ht="12.75">
      <c r="J55" s="51"/>
      <c r="K55" s="56" t="e">
        <f t="shared" si="16"/>
        <v>#NUM!</v>
      </c>
      <c r="M55" s="102"/>
      <c r="N55" s="95">
        <f t="shared" si="15"/>
        <v>1</v>
      </c>
      <c r="O55" s="101">
        <f>P39*N55</f>
        <v>0.2958434167158818</v>
      </c>
    </row>
    <row r="56" spans="10:11" ht="12.75">
      <c r="J56" s="51"/>
      <c r="K56" s="56" t="e">
        <f t="shared" si="16"/>
        <v>#NUM!</v>
      </c>
    </row>
    <row r="57" spans="10:11" ht="12.75">
      <c r="J57" s="51"/>
      <c r="K57" s="56" t="e">
        <f t="shared" si="16"/>
        <v>#NUM!</v>
      </c>
    </row>
    <row r="58" spans="10:11" ht="12.75">
      <c r="J58" s="51"/>
      <c r="K58" s="56" t="e">
        <f t="shared" si="16"/>
        <v>#NUM!</v>
      </c>
    </row>
    <row r="59" spans="10:11" ht="12.75">
      <c r="J59" s="51"/>
      <c r="K59" s="56" t="e">
        <f t="shared" si="16"/>
        <v>#NUM!</v>
      </c>
    </row>
    <row r="60" spans="10:11" ht="12.75">
      <c r="J60" s="51"/>
      <c r="K60" s="56" t="e">
        <f t="shared" si="16"/>
        <v>#NUM!</v>
      </c>
    </row>
    <row r="61" spans="10:11" ht="12.75">
      <c r="J61" s="51"/>
      <c r="K61" s="56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6:AD6"/>
    <mergeCell ref="AA5:AD5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2008-04-21T18:29:46Z</cp:lastPrinted>
  <dcterms:created xsi:type="dcterms:W3CDTF">1999-12-06T19:17:15Z</dcterms:created>
  <dcterms:modified xsi:type="dcterms:W3CDTF">2022-01-12T18:44:28Z</dcterms:modified>
  <cp:category/>
  <cp:version/>
  <cp:contentType/>
  <cp:contentStatus/>
</cp:coreProperties>
</file>